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grupoafiansa-my.sharepoint.com/personal/johanna_quinones_bienco_com_co/Documents/Datos Equipo Viejo/"/>
    </mc:Choice>
  </mc:AlternateContent>
  <xr:revisionPtr revIDLastSave="0" documentId="8_{43A8E1E5-7202-4CDF-BC93-5C3E4019169C}" xr6:coauthVersionLast="47" xr6:coauthVersionMax="47" xr10:uidLastSave="{00000000-0000-0000-0000-000000000000}"/>
  <bookViews>
    <workbookView xWindow="-120" yWindow="-120" windowWidth="20730" windowHeight="11160" tabRatio="905" firstSheet="8" activeTab="8" xr2:uid="{00000000-000D-0000-FFFF-FFFF00000000}"/>
  </bookViews>
  <sheets>
    <sheet name="Hoja1" sheetId="37" state="hidden" r:id="rId1"/>
    <sheet name="LILIANA P" sheetId="1" state="hidden" r:id="rId2"/>
    <sheet name="SEBASTIAN" sheetId="2" state="hidden" r:id="rId3"/>
    <sheet name="VICTOR P" sheetId="3" state="hidden" r:id="rId4"/>
    <sheet name="GERSON" sheetId="4" state="hidden" r:id="rId5"/>
    <sheet name="HAROLD" sheetId="24" state="hidden" r:id="rId6"/>
    <sheet name="HENRY" sheetId="25" state="hidden" r:id="rId7"/>
    <sheet name="LOREN ARROYO" sheetId="30" state="hidden" r:id="rId8"/>
    <sheet name="mayo 2024" sheetId="45" r:id="rId9"/>
    <sheet name="KAREN " sheetId="38" state="hidden" r:id="rId10"/>
    <sheet name="JHON ALEX" sheetId="27" state="hidden" r:id="rId11"/>
    <sheet name="MANZANO" sheetId="28" state="hidden" r:id="rId12"/>
    <sheet name="jorge" sheetId="15" state="hidden" r:id="rId13"/>
    <sheet name="liliana" sheetId="16" state="hidden" r:id="rId14"/>
    <sheet name="victor" sheetId="17" state="hidden" r:id="rId15"/>
    <sheet name="stefania" sheetId="18" state="hidden" r:id="rId16"/>
    <sheet name="juan r" sheetId="19" state="hidden" r:id="rId17"/>
    <sheet name="giovanni" sheetId="20" state="hidden" r:id="rId18"/>
    <sheet name="lorena" sheetId="21" state="hidden" r:id="rId19"/>
    <sheet name="LILIANA PASOS" sheetId="23" state="hidden" r:id="rId20"/>
    <sheet name="jerson" sheetId="22" state="hidden" r:id="rId21"/>
    <sheet name="ANGELA" sheetId="8" state="hidden" r:id="rId22"/>
    <sheet name="JEFERSON" sheetId="9" state="hidden" r:id="rId23"/>
    <sheet name="JUAN" sheetId="10" state="hidden" r:id="rId24"/>
    <sheet name="CAROLINA" sheetId="11" state="hidden" r:id="rId25"/>
    <sheet name="JOSE" sheetId="12" state="hidden" r:id="rId26"/>
    <sheet name="en blanco" sheetId="13" state="hidden" r:id="rId27"/>
  </sheets>
  <definedNames>
    <definedName name="_xlnm.Print_Area" localSheetId="4">GERSON!$B$1:$H$61</definedName>
    <definedName name="_xlnm.Print_Area" localSheetId="5">HAROLD!$B$1:$H$61</definedName>
    <definedName name="_xlnm.Print_Area" localSheetId="6">HENRY!$B$1:$H$61</definedName>
    <definedName name="_xlnm.Print_Area" localSheetId="10">'JHON ALEX'!$B$1:$H$61</definedName>
    <definedName name="_xlnm.Print_Area" localSheetId="16">'juan r'!$B$1:$H$65</definedName>
    <definedName name="_xlnm.Print_Area" localSheetId="1">'LILIANA P'!$B$1:$H$59</definedName>
    <definedName name="_xlnm.Print_Area" localSheetId="19">'LILIANA PASOS'!$B$1:$H$63</definedName>
    <definedName name="_xlnm.Print_Area" localSheetId="7">'LOREN ARROYO'!$B$1:$H$58</definedName>
    <definedName name="_xlnm.Print_Area" localSheetId="18">lorena!$B$1:$H$64</definedName>
    <definedName name="_xlnm.Print_Area" localSheetId="15">stefania!$B$1:$H$63</definedName>
    <definedName name="_xlnm.Print_Area" localSheetId="14">victor!$B$1:$H$63</definedName>
    <definedName name="_xlnm.Print_Area" localSheetId="3">'VICTOR P'!$B$1:$H$59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45" l="1"/>
  <c r="H26" i="45"/>
  <c r="I26" i="45" s="1"/>
  <c r="E29" i="45"/>
  <c r="H29" i="45" s="1"/>
  <c r="E28" i="45"/>
  <c r="H28" i="45" s="1"/>
  <c r="E27" i="45"/>
  <c r="H27" i="45" s="1"/>
  <c r="E25" i="45"/>
  <c r="E24" i="45"/>
  <c r="H24" i="45" s="1"/>
  <c r="E23" i="45"/>
  <c r="I25" i="45" l="1"/>
  <c r="I24" i="45"/>
  <c r="H23" i="45"/>
  <c r="I23" i="45" l="1"/>
  <c r="J23" i="45" l="1"/>
  <c r="F41" i="30"/>
  <c r="G22" i="30" l="1"/>
  <c r="G23" i="30"/>
  <c r="G24" i="30" l="1"/>
  <c r="G26" i="30" l="1"/>
  <c r="G25" i="30"/>
  <c r="G28" i="30" l="1"/>
  <c r="F30" i="30" s="1"/>
  <c r="F43" i="30" s="1"/>
  <c r="F44" i="28"/>
  <c r="G29" i="28"/>
  <c r="G28" i="28"/>
  <c r="G27" i="28"/>
  <c r="G26" i="28"/>
  <c r="G25" i="28"/>
  <c r="G24" i="28"/>
  <c r="G23" i="28"/>
  <c r="G22" i="28"/>
  <c r="G16" i="28"/>
  <c r="G31" i="28" l="1"/>
  <c r="F33" i="28" s="1"/>
  <c r="F46" i="28" s="1"/>
  <c r="F44" i="27"/>
  <c r="G29" i="27"/>
  <c r="G28" i="27"/>
  <c r="G27" i="27"/>
  <c r="G26" i="27"/>
  <c r="G25" i="27"/>
  <c r="G24" i="27"/>
  <c r="G23" i="27"/>
  <c r="G22" i="27"/>
  <c r="G16" i="27"/>
  <c r="F44" i="25"/>
  <c r="G29" i="25"/>
  <c r="G28" i="25"/>
  <c r="G27" i="25"/>
  <c r="G26" i="25"/>
  <c r="G25" i="25"/>
  <c r="G24" i="25"/>
  <c r="G23" i="25"/>
  <c r="G22" i="25"/>
  <c r="G16" i="25"/>
  <c r="F44" i="24"/>
  <c r="G29" i="24"/>
  <c r="G28" i="24"/>
  <c r="G27" i="24"/>
  <c r="G26" i="24"/>
  <c r="G25" i="24"/>
  <c r="G24" i="24"/>
  <c r="G23" i="24"/>
  <c r="G22" i="24"/>
  <c r="G16" i="24"/>
  <c r="F44" i="4"/>
  <c r="G29" i="4"/>
  <c r="G28" i="4"/>
  <c r="G27" i="4"/>
  <c r="G26" i="4"/>
  <c r="G25" i="4"/>
  <c r="G24" i="4"/>
  <c r="G23" i="4"/>
  <c r="G22" i="4"/>
  <c r="G16" i="4"/>
  <c r="F44" i="3"/>
  <c r="G29" i="3"/>
  <c r="G28" i="3"/>
  <c r="G27" i="3"/>
  <c r="G26" i="3"/>
  <c r="G25" i="3"/>
  <c r="G24" i="3"/>
  <c r="G23" i="3"/>
  <c r="G22" i="3"/>
  <c r="G16" i="3"/>
  <c r="G31" i="27" l="1"/>
  <c r="F33" i="27" s="1"/>
  <c r="F46" i="27" s="1"/>
  <c r="G31" i="25"/>
  <c r="F33" i="25" s="1"/>
  <c r="F46" i="25" s="1"/>
  <c r="G31" i="24"/>
  <c r="F33" i="24" s="1"/>
  <c r="F46" i="24" s="1"/>
  <c r="G31" i="4"/>
  <c r="F33" i="4" s="1"/>
  <c r="F46" i="4" s="1"/>
  <c r="G31" i="3"/>
  <c r="F33" i="3" s="1"/>
  <c r="F46" i="3" s="1"/>
  <c r="G23" i="1" l="1"/>
  <c r="G24" i="1"/>
  <c r="G25" i="1"/>
  <c r="G26" i="1"/>
  <c r="G27" i="1"/>
  <c r="G28" i="1"/>
  <c r="G29" i="1"/>
  <c r="G22" i="1"/>
  <c r="F44" i="17" l="1"/>
  <c r="F44" i="23" l="1"/>
  <c r="G29" i="23"/>
  <c r="G28" i="23"/>
  <c r="G27" i="23"/>
  <c r="G26" i="23"/>
  <c r="G25" i="23"/>
  <c r="G24" i="23"/>
  <c r="G23" i="23"/>
  <c r="G22" i="23"/>
  <c r="G16" i="23"/>
  <c r="B1" i="23"/>
  <c r="F44" i="21"/>
  <c r="G16" i="21"/>
  <c r="F44" i="19"/>
  <c r="G16" i="19"/>
  <c r="F44" i="18"/>
  <c r="G16" i="18"/>
  <c r="G16" i="17"/>
  <c r="F44" i="1"/>
  <c r="G31" i="23" l="1"/>
  <c r="F33" i="23" s="1"/>
  <c r="F46" i="23" s="1"/>
  <c r="B1" i="18"/>
  <c r="B1" i="17"/>
  <c r="B1" i="16"/>
  <c r="B1" i="15"/>
  <c r="B1" i="22"/>
  <c r="B1" i="21"/>
  <c r="B1" i="20"/>
  <c r="B1" i="19"/>
  <c r="B14" i="22" l="1"/>
  <c r="B14" i="20"/>
  <c r="B13" i="20"/>
  <c r="B14" i="16"/>
  <c r="B13" i="16"/>
  <c r="B14" i="15"/>
  <c r="B13" i="15"/>
  <c r="G23" i="22"/>
  <c r="G22" i="22"/>
  <c r="G21" i="22"/>
  <c r="G16" i="22"/>
  <c r="G29" i="21"/>
  <c r="G28" i="21"/>
  <c r="G27" i="21"/>
  <c r="G26" i="21"/>
  <c r="G25" i="21"/>
  <c r="G24" i="21"/>
  <c r="G23" i="21"/>
  <c r="G22" i="21"/>
  <c r="G28" i="20"/>
  <c r="G27" i="20"/>
  <c r="G26" i="20"/>
  <c r="G25" i="20"/>
  <c r="G24" i="20"/>
  <c r="G23" i="20"/>
  <c r="G22" i="20"/>
  <c r="G21" i="20"/>
  <c r="G16" i="20"/>
  <c r="G29" i="19"/>
  <c r="G28" i="19"/>
  <c r="G27" i="19"/>
  <c r="G26" i="19"/>
  <c r="G25" i="19"/>
  <c r="G24" i="19"/>
  <c r="G23" i="19"/>
  <c r="G22" i="19"/>
  <c r="G29" i="18"/>
  <c r="G28" i="18"/>
  <c r="G27" i="18"/>
  <c r="G26" i="18"/>
  <c r="G25" i="18"/>
  <c r="G24" i="18"/>
  <c r="G23" i="18"/>
  <c r="G22" i="18"/>
  <c r="G29" i="17"/>
  <c r="G28" i="17"/>
  <c r="G27" i="17"/>
  <c r="G26" i="17"/>
  <c r="G25" i="17"/>
  <c r="G24" i="17"/>
  <c r="G23" i="17"/>
  <c r="G22" i="17"/>
  <c r="G28" i="16"/>
  <c r="G27" i="16"/>
  <c r="G26" i="16"/>
  <c r="G25" i="16"/>
  <c r="G24" i="16"/>
  <c r="G23" i="16"/>
  <c r="G22" i="16"/>
  <c r="G21" i="16"/>
  <c r="G16" i="16"/>
  <c r="G28" i="15"/>
  <c r="G27" i="15"/>
  <c r="G26" i="15"/>
  <c r="G25" i="15"/>
  <c r="G24" i="15"/>
  <c r="G23" i="15"/>
  <c r="G22" i="15"/>
  <c r="G21" i="15"/>
  <c r="G16" i="15"/>
  <c r="G31" i="21" l="1"/>
  <c r="F33" i="21" s="1"/>
  <c r="F46" i="21" s="1"/>
  <c r="G31" i="19"/>
  <c r="F33" i="19" s="1"/>
  <c r="F46" i="19" s="1"/>
  <c r="G31" i="18"/>
  <c r="F33" i="18" s="1"/>
  <c r="F46" i="18" s="1"/>
  <c r="G31" i="17"/>
  <c r="F33" i="17" s="1"/>
  <c r="F46" i="17" s="1"/>
  <c r="G25" i="22"/>
  <c r="E27" i="22" s="1"/>
  <c r="G30" i="20"/>
  <c r="E32" i="20" s="1"/>
  <c r="G30" i="16"/>
  <c r="E32" i="16" s="1"/>
  <c r="G30" i="15"/>
  <c r="E32" i="15" s="1"/>
  <c r="G28" i="13" l="1"/>
  <c r="G27" i="13"/>
  <c r="G26" i="13"/>
  <c r="G25" i="13"/>
  <c r="G24" i="13"/>
  <c r="G23" i="13"/>
  <c r="G22" i="13"/>
  <c r="G21" i="13"/>
  <c r="G16" i="13"/>
  <c r="K31" i="12"/>
  <c r="K30" i="12"/>
  <c r="K29" i="12"/>
  <c r="K28" i="12"/>
  <c r="K27" i="12"/>
  <c r="K26" i="12"/>
  <c r="K25" i="12"/>
  <c r="K24" i="12"/>
  <c r="K23" i="12"/>
  <c r="K22" i="12"/>
  <c r="K21" i="12"/>
  <c r="K20" i="12"/>
  <c r="K19" i="12"/>
  <c r="K18" i="12"/>
  <c r="K17" i="12"/>
  <c r="K31" i="11"/>
  <c r="K30" i="11"/>
  <c r="K29" i="11"/>
  <c r="K28" i="11"/>
  <c r="K27" i="11"/>
  <c r="K26" i="11"/>
  <c r="K25" i="11"/>
  <c r="K24" i="11"/>
  <c r="K23" i="11"/>
  <c r="K22" i="11"/>
  <c r="K21" i="11"/>
  <c r="K20" i="11"/>
  <c r="K19" i="11"/>
  <c r="K18" i="11"/>
  <c r="K17" i="11"/>
  <c r="K31" i="10"/>
  <c r="K30" i="10"/>
  <c r="K29" i="10"/>
  <c r="K28" i="10"/>
  <c r="K27" i="10"/>
  <c r="K26" i="10"/>
  <c r="K25" i="10"/>
  <c r="K24" i="10"/>
  <c r="K23" i="10"/>
  <c r="K22" i="10"/>
  <c r="K21" i="10"/>
  <c r="K20" i="10"/>
  <c r="K19" i="10"/>
  <c r="K18" i="10"/>
  <c r="K17" i="10"/>
  <c r="K31" i="9"/>
  <c r="K30" i="9"/>
  <c r="K29" i="9"/>
  <c r="K28" i="9"/>
  <c r="K27" i="9"/>
  <c r="K26" i="9"/>
  <c r="K25" i="9"/>
  <c r="K24" i="9"/>
  <c r="K23" i="9"/>
  <c r="K22" i="9"/>
  <c r="K21" i="9"/>
  <c r="K20" i="9"/>
  <c r="K19" i="9"/>
  <c r="K18" i="9"/>
  <c r="K17" i="9"/>
  <c r="K31" i="8"/>
  <c r="K30" i="8"/>
  <c r="K29" i="8"/>
  <c r="K28" i="8"/>
  <c r="K27" i="8"/>
  <c r="K26" i="8"/>
  <c r="K25" i="8"/>
  <c r="K24" i="8"/>
  <c r="K23" i="8"/>
  <c r="K22" i="8"/>
  <c r="K21" i="8"/>
  <c r="K20" i="8"/>
  <c r="K19" i="8"/>
  <c r="K18" i="8"/>
  <c r="K17" i="8"/>
  <c r="G28" i="2"/>
  <c r="G27" i="2"/>
  <c r="G26" i="2"/>
  <c r="G25" i="2"/>
  <c r="G24" i="2"/>
  <c r="G23" i="2"/>
  <c r="G22" i="2"/>
  <c r="G21" i="2"/>
  <c r="G16" i="2"/>
  <c r="B1" i="2"/>
  <c r="G16" i="1"/>
  <c r="K33" i="9" l="1"/>
  <c r="G30" i="13"/>
  <c r="E32" i="13" s="1"/>
  <c r="K33" i="11"/>
  <c r="G31" i="1"/>
  <c r="F33" i="1" s="1"/>
  <c r="F46" i="1" s="1"/>
  <c r="G30" i="2"/>
  <c r="E32" i="2" s="1"/>
  <c r="K33" i="8"/>
  <c r="K33" i="10"/>
  <c r="K33" i="12"/>
  <c r="H31" i="45"/>
  <c r="F34" i="45" s="1"/>
</calcChain>
</file>

<file path=xl/sharedStrings.xml><?xml version="1.0" encoding="utf-8"?>
<sst xmlns="http://schemas.openxmlformats.org/spreadsheetml/2006/main" count="771" uniqueCount="172">
  <si>
    <t>Cuenta De Cobro No.</t>
  </si>
  <si>
    <t xml:space="preserve">BIENCO S.A. INC </t>
  </si>
  <si>
    <t>NIT: 805.000.082-4</t>
  </si>
  <si>
    <t>DEBE A:</t>
  </si>
  <si>
    <t>SEBASTIAN JIMENEZ</t>
  </si>
  <si>
    <t>C.C.1144185984</t>
  </si>
  <si>
    <t>CUENTA DE AHORROS No. Xxxxxxxxxxxxxxxx</t>
  </si>
  <si>
    <t xml:space="preserve">Por Concepto de auxilio de Gasolina correspondiente del 25 de Noviembre al 07 </t>
  </si>
  <si>
    <t>DIAS DE AUXILIO DE GASOLINA</t>
  </si>
  <si>
    <t>de Diciembre  de 2016.</t>
  </si>
  <si>
    <t>TOTAL:</t>
  </si>
  <si>
    <t>INMUEBLES COLOCADOS</t>
  </si>
  <si>
    <t>CODIGO WEB</t>
  </si>
  <si>
    <t># DE INMUEBLE</t>
  </si>
  <si>
    <t># DE CONTRATO</t>
  </si>
  <si>
    <t>COMISION GENERADA</t>
  </si>
  <si>
    <t>RANGO DE PAGO</t>
  </si>
  <si>
    <t>TOTAL A PAGAR</t>
  </si>
  <si>
    <t>TOTAL COMISIONES</t>
  </si>
  <si>
    <t>TOTAL AUXILIO MAS COMISIONES:</t>
  </si>
  <si>
    <t>AUTORIZACION DE DESCUENTOS:</t>
  </si>
  <si>
    <t>50% CORRESPONDIENTE A LA SEGURIDAD SOCIAL.</t>
  </si>
  <si>
    <t>DESCUENTO CORRESPONDIENTE A LOS MINUTOS DEL MI PLAN.</t>
  </si>
  <si>
    <t>Cali-Colombia</t>
  </si>
  <si>
    <t>Correo Electronico: sebaslazza@hotmail.com</t>
  </si>
  <si>
    <t>Cel:3183602939</t>
  </si>
  <si>
    <t>Santiago de Cali NOVIEMBRE 10 de 2015</t>
  </si>
  <si>
    <t>RELACIÓN COLOCACIONES MENSUAL ASESORES NOMINA</t>
  </si>
  <si>
    <t>CRISTINA RAMIREZ</t>
  </si>
  <si>
    <t>Colocados correspondiente del 05 de OCTUBRE al 05 de NOVIEMBRE  de 2015.</t>
  </si>
  <si>
    <t>#</t>
  </si>
  <si>
    <t>DIRECCIÓN</t>
  </si>
  <si>
    <t>CANÓN</t>
  </si>
  <si>
    <t>%</t>
  </si>
  <si>
    <t>NOMBRE ASESOR COMERCIAL</t>
  </si>
  <si>
    <t>C.C.</t>
  </si>
  <si>
    <t xml:space="preserve">Por Concepto de auxilio de Gasolina correspondiente del 25 de Octubre al 25 </t>
  </si>
  <si>
    <t>de Noviembre de 2015, y los inmuebles colocados en este periodo.</t>
  </si>
  <si>
    <t xml:space="preserve">Correo Electronico: </t>
  </si>
  <si>
    <t>Cel:</t>
  </si>
  <si>
    <t>LILIANA PASOS SEGURA</t>
  </si>
  <si>
    <t>CC. 1130625397</t>
  </si>
  <si>
    <t>liliana.pasos.27@gmail.com</t>
  </si>
  <si>
    <t>CUENTA DE AHORROS  5882004437</t>
  </si>
  <si>
    <t>GIOVANNY HUMBERTO LOPEZ ZAPATA</t>
  </si>
  <si>
    <t>CC. 16837800</t>
  </si>
  <si>
    <t>biencoasesor@gmail.com</t>
  </si>
  <si>
    <t>CUENTA DE AHORROS  1582003743</t>
  </si>
  <si>
    <t>ok</t>
  </si>
  <si>
    <t>JUAN CARLOS ROMAN PERLAZA</t>
  </si>
  <si>
    <t>CC. 1107096862</t>
  </si>
  <si>
    <t>CUENTA DE AHORROS   1582008954</t>
  </si>
  <si>
    <t>romanperlaza@hotmail.com</t>
  </si>
  <si>
    <t>VICTOR PONTE</t>
  </si>
  <si>
    <t>CC. 14623886</t>
  </si>
  <si>
    <t>victorponteo2015@gmail.com</t>
  </si>
  <si>
    <t>Por Concepto de auxilio de Gasolina correspondiente del 25 de ENERO al 02</t>
  </si>
  <si>
    <t>STEFANIA BENITEZ</t>
  </si>
  <si>
    <t>jersonmartinarango@gmail.com</t>
  </si>
  <si>
    <t>CC. 1144089497</t>
  </si>
  <si>
    <t>JERSON  MARTINEZ</t>
  </si>
  <si>
    <t>CUENTA DE AHORROS  1582008952</t>
  </si>
  <si>
    <t>CC. 1144170587</t>
  </si>
  <si>
    <t>stefania.botina@gmail.com</t>
  </si>
  <si>
    <t>LEIDY LORENA LOPEZ M</t>
  </si>
  <si>
    <t>CC. 67039875</t>
  </si>
  <si>
    <t>loremar85@gmail.com</t>
  </si>
  <si>
    <t>JORGE ANDRES TRIANA DIAZ</t>
  </si>
  <si>
    <t>CC. 1151938002</t>
  </si>
  <si>
    <t>georget800@hotmail.com</t>
  </si>
  <si>
    <t>CUENTA DE AHORROS  5872000485</t>
  </si>
  <si>
    <t>CUENTA DE AHORROS  1582002422</t>
  </si>
  <si>
    <t>CUENTA DE AHORROS  1582006288</t>
  </si>
  <si>
    <t>CUENTA DE AHORROS  1582008955</t>
  </si>
  <si>
    <t>VENTA</t>
  </si>
  <si>
    <t>Por Concepto de auxilio de Gasolina correspondiente del 25 de FEBRERO al 25 de MARZO de 2017, y los inmuebles colocados en este periodo.</t>
  </si>
  <si>
    <t>CONCEPTO</t>
  </si>
  <si>
    <t>ARRIENDO</t>
  </si>
  <si>
    <t>Autorizo a CONTINENTAL DE BIENES S.A para que descuente de esta cuenta de cobro el valor que me corresponde por concepto de seguridad social y el valor del plan celular que me adjudicaron.</t>
  </si>
  <si>
    <t>SEGURIDAD SOCIAL</t>
  </si>
  <si>
    <t>PLAN CELULAR</t>
  </si>
  <si>
    <t>TOTAL DESCUENTOS</t>
  </si>
  <si>
    <t>DECLARACIÓN DECRETO 1070 DE MAYO 28 DE 2013</t>
  </si>
  <si>
    <t>AUXILIO DE SEGURIDAD SOCIAL</t>
  </si>
  <si>
    <t>a. Durante el año gravable anterior 2016, el 80% o más de mis ingresos brutos provinieron en una relación laboral.</t>
  </si>
  <si>
    <t xml:space="preserve">Dando cumplimiento a lo establecido con el art. 1 del Decreto 1070 de mayo 28 de 2013, y como persona actualmente residente en Colombia que durante el año calendario actual les estará cobrando rentas de trabajo declaro: </t>
  </si>
  <si>
    <t xml:space="preserve"> b. Durante el año gravable anterior 2016, el 80% o más de mis ingresos brutos SI provinieron de la prestación de servicios personales mediante el ejercicio de profesiones liberales o de la prestación de servicios técnicos que no requieran la utilización de materiales o insumos especializados, o de maquinaria o equipo especializado.</t>
  </si>
  <si>
    <t>LILIANA PASOS</t>
  </si>
  <si>
    <t>FV 807075</t>
  </si>
  <si>
    <t xml:space="preserve">NC 2010232361 </t>
  </si>
  <si>
    <t>Para la disminucion de la base de retencion, certifico bajo la gravedad de juramento que en los documentos soporte del pago de aportes obligatorios al sistema general de Seguridad Social del presente mes, se encuentra incluidos los ingresos que obtuve en su empresa por el mismo mes, en cumplimiento con el articulo 4 del decreto 2271 de 2009; e informo que de acuerdo a la ley 1819 de 2016, no he contratado dos o mas trabajadores asociados a esta actividad.</t>
  </si>
  <si>
    <t>CC 1130625397</t>
  </si>
  <si>
    <t>CC 14623886</t>
  </si>
  <si>
    <t>JHON ALEXANDER CERON MILLAN</t>
  </si>
  <si>
    <t>CC 14637650</t>
  </si>
  <si>
    <t>CUENTA DE AHORROS  1582012360</t>
  </si>
  <si>
    <t>jhonalexc1984@gmail.com</t>
  </si>
  <si>
    <t>CC 1144780500</t>
  </si>
  <si>
    <t>ALEJANDRO MANZANO HOYOS</t>
  </si>
  <si>
    <t>SANTIAGO DE CALI 18 DE JULIO DE 2017</t>
  </si>
  <si>
    <t>GERSON MARTINEZ</t>
  </si>
  <si>
    <t>CC 1144089497</t>
  </si>
  <si>
    <t xml:space="preserve">CUENTA DE AHORROS  </t>
  </si>
  <si>
    <t>jersonmartinezarango@gmail.com</t>
  </si>
  <si>
    <t>HENRY MOLINA</t>
  </si>
  <si>
    <t xml:space="preserve">CC 1130628891 </t>
  </si>
  <si>
    <t>henrymolina450@gmail.com</t>
  </si>
  <si>
    <t>alejo1229@outlook.com</t>
  </si>
  <si>
    <t>SANTIAGO DE CALI 18 DE AGOSTO DE 2017</t>
  </si>
  <si>
    <t>Por Concepto de auxilio de Gasolina correspondiente del 26 de JULIO al 31 de JULIO de 2017, y los inmuebles colocados en este periodo.</t>
  </si>
  <si>
    <t>Por Concepto de auxilio de Gasolina correspondiente del 26 de JULIO al 25 de AGOSTO de 2017, y los inmuebles colocados en este periodo.</t>
  </si>
  <si>
    <t>CC</t>
  </si>
  <si>
    <t>HAROLD ANDRES OCAMPO</t>
  </si>
  <si>
    <t>CC 1144068094</t>
  </si>
  <si>
    <t>andresby09ocampo@gmail.com</t>
  </si>
  <si>
    <t>CUENTA DE AHORROS  1582011540</t>
  </si>
  <si>
    <t>Por Concepto de auxilio de Gasolina correspondiente del 26 de JULIO al 31  de JULIO de 2017, y los inmuebles colocados en este periodo.</t>
  </si>
  <si>
    <t>CUENTA DE AHORROS  1582014002</t>
  </si>
  <si>
    <t>Por Concepto de auxilio de Gasolina correspondiente del 26 de AGOSTO al 25 de SEPTIEMBRE de 2017, y los inmuebles colocados en este periodo.</t>
  </si>
  <si>
    <t>SANTIAGO DE CALI 18 DE SEPTIEMBRE DE 2017</t>
  </si>
  <si>
    <t>Por Concepto de auxilio de Gasolina correspondiente del 26 de AGOSTO al 06 de SEPTIEMBRE de 2017, y los inmuebles colocados en este periodo.</t>
  </si>
  <si>
    <t>SANTIAGO DE CALI 18 DE NOVIEMBRE DE 2017</t>
  </si>
  <si>
    <t>ACTIVIDADES</t>
  </si>
  <si>
    <t>Por Concepto de auxilio de Gasolina correspondiente del 26 de OCTUBRE al 13 de NOVIEMBRE de 2017, y los inmuebles colocados en este periodo.</t>
  </si>
  <si>
    <t>SANTIAGO DE CALI 18 DE  NOVIEMBRE DE 2017</t>
  </si>
  <si>
    <t>ACT</t>
  </si>
  <si>
    <t>LOREN ARROYO</t>
  </si>
  <si>
    <t>CC 1.144.037.275</t>
  </si>
  <si>
    <t>CUENTA DE AHORROS  1582017509</t>
  </si>
  <si>
    <t>lorenkitty05@hotmail.com</t>
  </si>
  <si>
    <t>SANTIAGO DE CALI 19 DE JUNIO DE 2018</t>
  </si>
  <si>
    <t>Por Concepto de auxilio de Gasolina correspondiente del 26 de JUNIO  al 25 de JULIO de 2018, y los inmuebles colocados en este periodo.</t>
  </si>
  <si>
    <t>RECOLOCADO</t>
  </si>
  <si>
    <t>NOMBRE</t>
  </si>
  <si>
    <t>CEDULA</t>
  </si>
  <si>
    <t>DIRECCION</t>
  </si>
  <si>
    <t>TELEFONO</t>
  </si>
  <si>
    <t>CORREO</t>
  </si>
  <si>
    <t>TIPO CONTRATO</t>
  </si>
  <si>
    <t>prestación de servicios</t>
  </si>
  <si>
    <t>DURACION CONTRATO</t>
  </si>
  <si>
    <t>NO ESTIPULADO</t>
  </si>
  <si>
    <t>EPS</t>
  </si>
  <si>
    <t>AFP</t>
  </si>
  <si>
    <t>PORVENIR</t>
  </si>
  <si>
    <t>FECHA DE INGRESO</t>
  </si>
  <si>
    <t>SARA BIBIANA RIVERA ZUÑIGA</t>
  </si>
  <si>
    <t>JHONATAN VILLEGAS RENTERIA</t>
  </si>
  <si>
    <t>AV 2 H NORTE # 52AN-51</t>
  </si>
  <si>
    <t>jhonatanvillegas@outlook.com</t>
  </si>
  <si>
    <t>SOS  COMFANDI</t>
  </si>
  <si>
    <t>CLL 3 # 18-27</t>
  </si>
  <si>
    <t>sarita_1_8hotmail.com</t>
  </si>
  <si>
    <t>COOMEVA</t>
  </si>
  <si>
    <t>CODIGO</t>
  </si>
  <si>
    <t xml:space="preserve">COMISION % ASESOR </t>
  </si>
  <si>
    <t xml:space="preserve">VALOR COMISION </t>
  </si>
  <si>
    <t>DIRECCION :</t>
  </si>
  <si>
    <t xml:space="preserve">CUENTA DE AHORROS </t>
  </si>
  <si>
    <t xml:space="preserve">REGIMEN </t>
  </si>
  <si>
    <t>Simplificado</t>
  </si>
  <si>
    <t>BIENCO INMOBILIARIA</t>
  </si>
  <si>
    <t>planilla</t>
  </si>
  <si>
    <t>ALQUILER</t>
  </si>
  <si>
    <t>VALOR CANON</t>
  </si>
  <si>
    <t>INMUEBLES ALQUILADOS</t>
  </si>
  <si>
    <t xml:space="preserve">COMISION </t>
  </si>
  <si>
    <t>SANTIAGO DE CALI , JULIO 02 2024</t>
  </si>
  <si>
    <t>JUANA OFIR ANGULO LEON</t>
  </si>
  <si>
    <t>CC: 66731413</t>
  </si>
  <si>
    <t>calle 64 A #4C-93 Santa Barbara</t>
  </si>
  <si>
    <t>Por Concepto de prestacion de Servicios por alquiler de inmuebles del 1 al 30 de NOVIEMBRE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</si>
</sst>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quot;$&quot;\ #,##0_);\(&quot;$&quot;\ #,##0\)"/>
    <numFmt numFmtId="165" formatCode="_(&quot;$&quot;\ * #,##0.00_);_(&quot;$&quot;\ * \(#,##0.00\);_(&quot;$&quot;\ * &quot;-&quot;??_);_(@_)"/>
    <numFmt numFmtId="166" formatCode="&quot;$&quot;\ #,##0"/>
    <numFmt numFmtId="167" formatCode="&quot;$&quot;#,##0_);\(&quot;$&quot;#,##0\)"/>
    <numFmt numFmtId="168" formatCode="_-* #,##0_-;\-* #,##0_-;_-* &quot;-&quot;??_-;_-@_-"/>
    <numFmt numFmtId="169" formatCode="_-&quot;$&quot;\ * #,##0_-;\-&quot;$&quot;\ * #,##0_-;_-&quot;$&quot;\ * &quot;-&quot;??_-;_-@_-"/>
  </numFmts>
  <fonts count="3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Calibri"/>
      <family val="2"/>
    </font>
    <font>
      <sz val="11"/>
      <color rgb="FF000000"/>
      <name val="Calibri"/>
      <family val="2"/>
    </font>
    <font>
      <b/>
      <sz val="8"/>
      <color theme="1"/>
      <name val="Calibri"/>
      <family val="2"/>
      <scheme val="minor"/>
    </font>
    <font>
      <u/>
      <sz val="11"/>
      <color theme="10"/>
      <name val="Calibri"/>
      <family val="2"/>
    </font>
    <font>
      <sz val="11"/>
      <color rgb="FF000000"/>
      <name val="Calibri"/>
      <family val="2"/>
    </font>
    <font>
      <b/>
      <sz val="11"/>
      <color rgb="FF000000"/>
      <name val="Calibri"/>
      <family val="2"/>
    </font>
    <font>
      <sz val="9"/>
      <color rgb="FF000000"/>
      <name val="Arial"/>
      <family val="2"/>
    </font>
    <font>
      <b/>
      <sz val="11"/>
      <name val="Calibri"/>
      <family val="2"/>
    </font>
    <font>
      <b/>
      <sz val="10"/>
      <color rgb="FF000000"/>
      <name val="Calibri"/>
      <family val="2"/>
    </font>
    <font>
      <b/>
      <sz val="11"/>
      <color theme="1"/>
      <name val="Calibri"/>
      <family val="2"/>
    </font>
    <font>
      <sz val="8"/>
      <color theme="1"/>
      <name val="Arial"/>
      <family val="2"/>
    </font>
    <font>
      <b/>
      <sz val="8"/>
      <name val="Calibri"/>
      <family val="2"/>
      <scheme val="minor"/>
    </font>
    <font>
      <sz val="11"/>
      <color rgb="FF000000"/>
      <name val="Calibri"/>
      <family val="2"/>
    </font>
    <font>
      <sz val="11"/>
      <name val="Calibri"/>
      <family val="2"/>
    </font>
    <font>
      <b/>
      <sz val="11"/>
      <color rgb="FF000000"/>
      <name val="Calibri"/>
      <family val="2"/>
    </font>
    <font>
      <b/>
      <sz val="11"/>
      <name val="Calibri"/>
      <family val="2"/>
    </font>
    <font>
      <u/>
      <sz val="11"/>
      <color theme="10"/>
      <name val="Calibri"/>
      <family val="2"/>
    </font>
    <font>
      <sz val="8"/>
      <name val="Arial"/>
      <family val="2"/>
    </font>
    <font>
      <sz val="8"/>
      <color theme="1"/>
      <name val="Calibri"/>
      <family val="2"/>
      <scheme val="minor"/>
    </font>
    <font>
      <sz val="10"/>
      <name val="Arial"/>
      <family val="2"/>
    </font>
    <font>
      <sz val="8"/>
      <name val="Calibri"/>
      <family val="2"/>
      <scheme val="minor"/>
    </font>
    <font>
      <sz val="10"/>
      <color rgb="FF000000"/>
      <name val="Arial"/>
      <family val="2"/>
    </font>
    <font>
      <b/>
      <sz val="10"/>
      <color rgb="FF000000"/>
      <name val="Arial"/>
      <family val="2"/>
    </font>
    <font>
      <sz val="10"/>
      <color rgb="FF0F243E"/>
      <name val="Arial"/>
      <family val="2"/>
    </font>
    <font>
      <sz val="10"/>
      <color theme="1"/>
      <name val="Arial"/>
      <family val="2"/>
    </font>
    <font>
      <b/>
      <sz val="10"/>
      <name val="Arial"/>
      <family val="2"/>
    </font>
    <font>
      <b/>
      <sz val="12"/>
      <color rgb="FF000000"/>
      <name val="Arial"/>
      <family val="2"/>
    </font>
    <font>
      <sz val="12"/>
      <color rgb="FF000000"/>
      <name val="Verdana"/>
      <family val="2"/>
    </font>
    <font>
      <b/>
      <sz val="11"/>
      <color rgb="FF000000"/>
      <name val="Arial"/>
      <family val="2"/>
    </font>
    <font>
      <b/>
      <sz val="10"/>
      <color rgb="FFFF0000"/>
      <name val="Arial"/>
      <family val="2"/>
    </font>
    <font>
      <sz val="11"/>
      <color rgb="FF000000"/>
      <name val="Calibri"/>
    </font>
  </fonts>
  <fills count="9">
    <fill>
      <patternFill patternType="none"/>
    </fill>
    <fill>
      <patternFill patternType="gray125"/>
    </fill>
    <fill>
      <patternFill patternType="solid">
        <fgColor rgb="FFFFFF00"/>
        <bgColor rgb="FFFFFF00"/>
      </patternFill>
    </fill>
    <fill>
      <patternFill patternType="solid">
        <fgColor rgb="FFDAEEF3"/>
        <bgColor rgb="FFDAEEF3"/>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D9E1F2"/>
        <bgColor indexed="64"/>
      </patternFill>
    </fill>
    <fill>
      <patternFill patternType="solid">
        <fgColor theme="0" tint="-0.14999847407452621"/>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70C0"/>
      </left>
      <right style="thin">
        <color rgb="FF0070C0"/>
      </right>
      <top style="thin">
        <color rgb="FF0070C0"/>
      </top>
      <bottom style="thin">
        <color rgb="FF0070C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rgb="FF0070C0"/>
      </left>
      <right style="thin">
        <color rgb="FF0070C0"/>
      </right>
      <top/>
      <bottom style="thin">
        <color rgb="FF0070C0"/>
      </bottom>
      <diagonal/>
    </border>
    <border>
      <left style="thin">
        <color rgb="FF002060"/>
      </left>
      <right style="thin">
        <color rgb="FF002060"/>
      </right>
      <top style="thin">
        <color rgb="FF002060"/>
      </top>
      <bottom style="thin">
        <color rgb="FF00206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7">
    <xf numFmtId="0" fontId="0" fillId="0" borderId="0"/>
    <xf numFmtId="0" fontId="9" fillId="0" borderId="0" applyNumberFormat="0" applyFill="0" applyBorder="0" applyAlignment="0" applyProtection="0"/>
    <xf numFmtId="42" fontId="10" fillId="0" borderId="0" applyFont="0" applyFill="0" applyBorder="0" applyAlignment="0" applyProtection="0"/>
    <xf numFmtId="42" fontId="7"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5"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6" fillId="0" borderId="0" applyFont="0" applyFill="0" applyBorder="0" applyAlignment="0" applyProtection="0"/>
    <xf numFmtId="44" fontId="36" fillId="0" borderId="0" applyFont="0" applyFill="0" applyBorder="0" applyAlignment="0" applyProtection="0"/>
  </cellStyleXfs>
  <cellXfs count="244">
    <xf numFmtId="0" fontId="0" fillId="0" borderId="0" xfId="0"/>
    <xf numFmtId="0" fontId="0" fillId="0" borderId="1" xfId="0" applyBorder="1"/>
    <xf numFmtId="0" fontId="0" fillId="0" borderId="0" xfId="0" applyAlignment="1">
      <alignment horizontal="center"/>
    </xf>
    <xf numFmtId="0" fontId="0" fillId="2" borderId="1" xfId="0" applyFill="1" applyBorder="1"/>
    <xf numFmtId="0" fontId="0" fillId="0" borderId="1" xfId="0" applyBorder="1" applyAlignment="1">
      <alignment horizontal="center"/>
    </xf>
    <xf numFmtId="166" fontId="0" fillId="0" borderId="1" xfId="0" applyNumberFormat="1" applyBorder="1"/>
    <xf numFmtId="166" fontId="0" fillId="0" borderId="0" xfId="0" applyNumberFormat="1" applyAlignment="1">
      <alignment horizontal="left"/>
    </xf>
    <xf numFmtId="0" fontId="0" fillId="0" borderId="1" xfId="0" applyBorder="1" applyAlignment="1">
      <alignment horizontal="center" wrapText="1"/>
    </xf>
    <xf numFmtId="166" fontId="0" fillId="2" borderId="1" xfId="0" applyNumberFormat="1" applyFill="1" applyBorder="1" applyAlignment="1">
      <alignment horizontal="center"/>
    </xf>
    <xf numFmtId="0" fontId="0" fillId="2" borderId="1" xfId="0" applyFill="1" applyBorder="1" applyAlignment="1">
      <alignment horizontal="center"/>
    </xf>
    <xf numFmtId="166"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0" xfId="0" applyFont="1"/>
    <xf numFmtId="0" fontId="0" fillId="0" borderId="2" xfId="0" applyBorder="1" applyAlignment="1">
      <alignment horizontal="center"/>
    </xf>
    <xf numFmtId="166" fontId="0" fillId="2" borderId="5" xfId="0" applyNumberFormat="1" applyFill="1" applyBorder="1" applyAlignment="1">
      <alignment horizontal="center"/>
    </xf>
    <xf numFmtId="0" fontId="0" fillId="0" borderId="7" xfId="0" applyBorder="1" applyAlignment="1">
      <alignment horizontal="center"/>
    </xf>
    <xf numFmtId="0" fontId="8" fillId="5" borderId="6" xfId="0" applyFont="1" applyFill="1" applyBorder="1" applyAlignment="1" applyProtection="1">
      <alignment horizontal="center" vertical="center"/>
      <protection locked="0"/>
    </xf>
    <xf numFmtId="0" fontId="7" fillId="0" borderId="1" xfId="0" applyFont="1" applyBorder="1" applyAlignment="1">
      <alignment horizontal="center"/>
    </xf>
    <xf numFmtId="0" fontId="8" fillId="5" borderId="6" xfId="0" applyFont="1" applyFill="1" applyBorder="1" applyAlignment="1" applyProtection="1">
      <alignment horizontal="right"/>
      <protection locked="0"/>
    </xf>
    <xf numFmtId="0" fontId="0" fillId="4" borderId="0" xfId="0" applyFill="1"/>
    <xf numFmtId="0" fontId="5" fillId="0" borderId="0" xfId="0" applyFont="1"/>
    <xf numFmtId="166" fontId="0" fillId="0" borderId="6" xfId="0" applyNumberFormat="1" applyBorder="1"/>
    <xf numFmtId="166" fontId="0" fillId="0" borderId="0" xfId="0" applyNumberFormat="1" applyAlignment="1">
      <alignment horizontal="center"/>
    </xf>
    <xf numFmtId="0" fontId="7" fillId="0" borderId="0" xfId="0" applyFont="1" applyAlignment="1">
      <alignment horizontal="center"/>
    </xf>
    <xf numFmtId="0" fontId="12" fillId="0" borderId="0" xfId="0" applyFont="1" applyAlignment="1">
      <alignment horizontal="left" vertical="center" wrapText="1"/>
    </xf>
    <xf numFmtId="166" fontId="11" fillId="0" borderId="1" xfId="0" applyNumberFormat="1" applyFont="1" applyBorder="1"/>
    <xf numFmtId="166" fontId="0" fillId="0" borderId="11" xfId="0" applyNumberFormat="1" applyBorder="1"/>
    <xf numFmtId="0" fontId="0" fillId="2" borderId="11" xfId="0" applyFill="1" applyBorder="1"/>
    <xf numFmtId="0" fontId="0" fillId="0" borderId="11" xfId="0"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left" vertical="center" wrapText="1"/>
    </xf>
    <xf numFmtId="0" fontId="7" fillId="0" borderId="1" xfId="0" applyFont="1" applyBorder="1"/>
    <xf numFmtId="0" fontId="7" fillId="2" borderId="11" xfId="0" applyFont="1" applyFill="1" applyBorder="1"/>
    <xf numFmtId="0" fontId="7" fillId="0" borderId="11" xfId="0" applyFont="1" applyBorder="1" applyAlignment="1">
      <alignment horizontal="center"/>
    </xf>
    <xf numFmtId="166" fontId="7" fillId="0" borderId="11" xfId="0" applyNumberFormat="1" applyFont="1" applyBorder="1"/>
    <xf numFmtId="166" fontId="7" fillId="0" borderId="0" xfId="0" applyNumberFormat="1" applyFont="1" applyAlignment="1">
      <alignment horizontal="left"/>
    </xf>
    <xf numFmtId="166" fontId="7" fillId="2" borderId="5" xfId="0" applyNumberFormat="1" applyFont="1" applyFill="1" applyBorder="1" applyAlignment="1">
      <alignment horizontal="center"/>
    </xf>
    <xf numFmtId="0" fontId="7" fillId="2" borderId="1" xfId="0" applyFont="1" applyFill="1" applyBorder="1" applyAlignment="1">
      <alignment horizontal="center"/>
    </xf>
    <xf numFmtId="166" fontId="7" fillId="0" borderId="1" xfId="0" applyNumberFormat="1" applyFont="1" applyBorder="1"/>
    <xf numFmtId="0" fontId="7" fillId="0" borderId="7" xfId="0" applyFont="1" applyBorder="1" applyAlignment="1">
      <alignment horizontal="center"/>
    </xf>
    <xf numFmtId="166" fontId="7" fillId="2" borderId="1" xfId="0" applyNumberFormat="1" applyFont="1" applyFill="1" applyBorder="1" applyAlignment="1">
      <alignment horizontal="center"/>
    </xf>
    <xf numFmtId="166" fontId="7" fillId="0" borderId="0" xfId="0" applyNumberFormat="1" applyFont="1" applyAlignment="1">
      <alignment horizontal="center"/>
    </xf>
    <xf numFmtId="166" fontId="7" fillId="0" borderId="0" xfId="0" applyNumberFormat="1" applyFont="1"/>
    <xf numFmtId="0" fontId="15" fillId="5" borderId="6" xfId="0" applyFont="1" applyFill="1" applyBorder="1" applyAlignment="1" applyProtection="1">
      <alignment horizontal="center" vertical="center"/>
      <protection locked="0"/>
    </xf>
    <xf numFmtId="0" fontId="15" fillId="5" borderId="6" xfId="0" applyFont="1" applyFill="1" applyBorder="1" applyAlignment="1" applyProtection="1">
      <alignment horizontal="right"/>
      <protection locked="0"/>
    </xf>
    <xf numFmtId="0" fontId="15" fillId="5" borderId="6" xfId="0" applyFont="1" applyFill="1" applyBorder="1" applyAlignment="1" applyProtection="1">
      <alignment horizontal="right" vertical="center"/>
      <protection locked="0"/>
    </xf>
    <xf numFmtId="0" fontId="7" fillId="0" borderId="7" xfId="0" applyFont="1" applyBorder="1" applyAlignment="1">
      <alignment horizontal="center" vertical="center" wrapText="1"/>
    </xf>
    <xf numFmtId="0" fontId="7" fillId="0" borderId="7" xfId="0" applyFont="1" applyBorder="1" applyAlignment="1">
      <alignment horizontal="center" wrapText="1"/>
    </xf>
    <xf numFmtId="166" fontId="7" fillId="2" borderId="6" xfId="0" applyNumberFormat="1" applyFont="1" applyFill="1" applyBorder="1" applyAlignment="1">
      <alignment horizontal="center"/>
    </xf>
    <xf numFmtId="0" fontId="7" fillId="2" borderId="6" xfId="0" applyFont="1" applyFill="1" applyBorder="1" applyAlignment="1">
      <alignment horizontal="center"/>
    </xf>
    <xf numFmtId="166" fontId="7" fillId="0" borderId="6" xfId="0" applyNumberFormat="1" applyFont="1" applyBorder="1"/>
    <xf numFmtId="0" fontId="16" fillId="5" borderId="12" xfId="0" applyFont="1" applyFill="1" applyBorder="1" applyAlignment="1" applyProtection="1">
      <alignment vertical="center"/>
      <protection locked="0"/>
    </xf>
    <xf numFmtId="0" fontId="8" fillId="0" borderId="13" xfId="0" applyFont="1" applyBorder="1" applyAlignment="1" applyProtection="1">
      <alignment horizontal="left" vertical="center"/>
      <protection locked="0"/>
    </xf>
    <xf numFmtId="0" fontId="8" fillId="0" borderId="13" xfId="0" applyFont="1" applyBorder="1" applyAlignment="1" applyProtection="1">
      <alignment horizontal="left"/>
      <protection locked="0"/>
    </xf>
    <xf numFmtId="167" fontId="17" fillId="0" borderId="13" xfId="0" applyNumberFormat="1" applyFont="1" applyBorder="1" applyAlignment="1">
      <alignment horizontal="right"/>
    </xf>
    <xf numFmtId="0" fontId="8" fillId="0" borderId="6" xfId="0" applyFont="1" applyBorder="1" applyAlignment="1" applyProtection="1">
      <alignment horizontal="left"/>
      <protection locked="0"/>
    </xf>
    <xf numFmtId="0" fontId="8" fillId="0" borderId="6" xfId="0" applyFont="1" applyBorder="1" applyAlignment="1" applyProtection="1">
      <alignment horizontal="left" vertical="center"/>
      <protection locked="0"/>
    </xf>
    <xf numFmtId="166" fontId="7" fillId="2" borderId="10" xfId="0" applyNumberFormat="1" applyFont="1" applyFill="1" applyBorder="1" applyAlignment="1">
      <alignment horizontal="center"/>
    </xf>
    <xf numFmtId="0" fontId="16" fillId="5" borderId="14" xfId="0" applyFont="1" applyFill="1" applyBorder="1" applyAlignment="1" applyProtection="1">
      <alignment vertical="center"/>
      <protection locked="0"/>
    </xf>
    <xf numFmtId="0" fontId="7" fillId="5" borderId="6" xfId="0" applyFont="1" applyFill="1" applyBorder="1" applyAlignment="1">
      <alignment wrapText="1"/>
    </xf>
    <xf numFmtId="0" fontId="7" fillId="0" borderId="6" xfId="0" applyFont="1" applyBorder="1" applyAlignment="1">
      <alignment horizontal="center" wrapText="1"/>
    </xf>
    <xf numFmtId="167" fontId="17" fillId="4" borderId="6" xfId="0" applyNumberFormat="1" applyFont="1" applyFill="1" applyBorder="1" applyAlignment="1">
      <alignment horizontal="right"/>
    </xf>
    <xf numFmtId="0" fontId="16" fillId="5" borderId="15" xfId="0" applyFont="1" applyFill="1" applyBorder="1" applyAlignment="1" applyProtection="1">
      <alignment vertical="center"/>
      <protection locked="0"/>
    </xf>
    <xf numFmtId="0" fontId="18" fillId="0" borderId="0" xfId="0" applyFont="1"/>
    <xf numFmtId="0" fontId="18" fillId="0" borderId="1" xfId="0" applyFont="1" applyBorder="1"/>
    <xf numFmtId="0" fontId="18" fillId="2" borderId="11" xfId="0" applyFont="1" applyFill="1" applyBorder="1"/>
    <xf numFmtId="0" fontId="18" fillId="0" borderId="11" xfId="0" applyFont="1" applyBorder="1" applyAlignment="1">
      <alignment horizontal="center"/>
    </xf>
    <xf numFmtId="166" fontId="18" fillId="0" borderId="11" xfId="0" applyNumberFormat="1" applyFont="1" applyBorder="1"/>
    <xf numFmtId="166" fontId="18" fillId="0" borderId="0" xfId="0" applyNumberFormat="1" applyFont="1" applyAlignment="1">
      <alignment horizontal="left"/>
    </xf>
    <xf numFmtId="166" fontId="18" fillId="0" borderId="6" xfId="0" applyNumberFormat="1" applyFont="1" applyBorder="1"/>
    <xf numFmtId="0" fontId="18" fillId="0" borderId="0" xfId="0" applyFont="1" applyAlignment="1">
      <alignment horizontal="center"/>
    </xf>
    <xf numFmtId="0" fontId="19" fillId="0" borderId="0" xfId="0" applyFont="1"/>
    <xf numFmtId="0" fontId="18" fillId="0" borderId="7" xfId="0" applyFont="1" applyBorder="1" applyAlignment="1">
      <alignment horizontal="center" vertical="center" wrapText="1"/>
    </xf>
    <xf numFmtId="0" fontId="18" fillId="0" borderId="7" xfId="0" applyFont="1" applyBorder="1" applyAlignment="1">
      <alignment horizontal="center" wrapText="1"/>
    </xf>
    <xf numFmtId="0" fontId="18" fillId="0" borderId="6" xfId="0" applyFont="1" applyBorder="1" applyAlignment="1">
      <alignment horizontal="center"/>
    </xf>
    <xf numFmtId="0" fontId="18" fillId="2" borderId="6" xfId="0" applyFont="1" applyFill="1" applyBorder="1" applyAlignment="1">
      <alignment horizontal="center"/>
    </xf>
    <xf numFmtId="166" fontId="18" fillId="2" borderId="6" xfId="0" applyNumberFormat="1" applyFont="1" applyFill="1" applyBorder="1" applyAlignment="1">
      <alignment horizontal="center"/>
    </xf>
    <xf numFmtId="166" fontId="20" fillId="0" borderId="1" xfId="0" applyNumberFormat="1" applyFont="1" applyBorder="1"/>
    <xf numFmtId="166" fontId="18" fillId="0" borderId="0" xfId="0" applyNumberFormat="1" applyFont="1" applyAlignment="1">
      <alignment horizontal="center"/>
    </xf>
    <xf numFmtId="166" fontId="18" fillId="0" borderId="0" xfId="0" applyNumberFormat="1" applyFont="1"/>
    <xf numFmtId="0" fontId="18" fillId="0" borderId="0" xfId="0" applyFont="1" applyAlignment="1">
      <alignment horizontal="left" vertical="center" wrapText="1"/>
    </xf>
    <xf numFmtId="167" fontId="23" fillId="6" borderId="15" xfId="0" applyNumberFormat="1" applyFont="1" applyFill="1" applyBorder="1" applyAlignment="1">
      <alignment horizontal="right" vertical="center"/>
    </xf>
    <xf numFmtId="0" fontId="7" fillId="0" borderId="6" xfId="0" applyFont="1" applyBorder="1" applyAlignment="1">
      <alignment horizontal="center" vertical="center" wrapText="1"/>
    </xf>
    <xf numFmtId="164" fontId="23" fillId="6" borderId="6" xfId="24" applyNumberFormat="1" applyFont="1" applyFill="1" applyBorder="1" applyAlignment="1">
      <alignment horizontal="center" vertical="center"/>
    </xf>
    <xf numFmtId="0" fontId="7" fillId="0" borderId="6" xfId="0" applyFont="1" applyBorder="1" applyAlignment="1">
      <alignment horizontal="center" vertical="center"/>
    </xf>
    <xf numFmtId="0" fontId="16" fillId="0" borderId="15" xfId="0" applyFont="1" applyBorder="1" applyAlignment="1" applyProtection="1">
      <alignment horizontal="center" vertical="center"/>
      <protection locked="0"/>
    </xf>
    <xf numFmtId="167" fontId="23" fillId="6" borderId="15" xfId="0" applyNumberFormat="1" applyFont="1" applyFill="1" applyBorder="1" applyAlignment="1">
      <alignment horizontal="center" vertical="center"/>
    </xf>
    <xf numFmtId="0" fontId="24" fillId="0" borderId="6" xfId="0" applyFont="1" applyBorder="1" applyAlignment="1">
      <alignment horizontal="center" vertical="center"/>
    </xf>
    <xf numFmtId="0" fontId="26" fillId="0" borderId="6" xfId="37" applyFont="1" applyBorder="1" applyAlignment="1">
      <alignment horizontal="left" vertical="center"/>
    </xf>
    <xf numFmtId="0" fontId="27" fillId="0" borderId="17" xfId="0" applyFont="1" applyBorder="1" applyAlignment="1">
      <alignment vertical="center"/>
    </xf>
    <xf numFmtId="0" fontId="28" fillId="7" borderId="18" xfId="0" applyFont="1" applyFill="1" applyBorder="1" applyAlignment="1">
      <alignment vertical="center"/>
    </xf>
    <xf numFmtId="0" fontId="27" fillId="0" borderId="19" xfId="0" applyFont="1" applyBorder="1" applyAlignment="1">
      <alignment vertical="center"/>
    </xf>
    <xf numFmtId="3" fontId="27" fillId="0" borderId="16" xfId="0" applyNumberFormat="1" applyFont="1" applyBorder="1" applyAlignment="1">
      <alignment horizontal="right" vertical="center"/>
    </xf>
    <xf numFmtId="0" fontId="29" fillId="0" borderId="16" xfId="0" applyFont="1" applyBorder="1" applyAlignment="1">
      <alignment vertical="center"/>
    </xf>
    <xf numFmtId="0" fontId="29" fillId="0" borderId="16" xfId="0" applyFont="1" applyBorder="1" applyAlignment="1">
      <alignment horizontal="right" vertical="center"/>
    </xf>
    <xf numFmtId="0" fontId="9" fillId="0" borderId="16" xfId="1" applyBorder="1" applyAlignment="1">
      <alignment vertical="center"/>
    </xf>
    <xf numFmtId="0" fontId="27" fillId="0" borderId="16" xfId="0" applyFont="1" applyBorder="1" applyAlignment="1">
      <alignment vertical="center"/>
    </xf>
    <xf numFmtId="14" fontId="27" fillId="0" borderId="16" xfId="0" applyNumberFormat="1" applyFont="1" applyBorder="1" applyAlignment="1">
      <alignment horizontal="right" vertical="center"/>
    </xf>
    <xf numFmtId="0" fontId="25" fillId="0" borderId="0" xfId="0" applyFont="1"/>
    <xf numFmtId="0" fontId="27" fillId="0" borderId="0" xfId="0" applyFont="1"/>
    <xf numFmtId="0" fontId="27" fillId="5" borderId="24" xfId="0" applyFont="1" applyFill="1" applyBorder="1" applyAlignment="1">
      <alignment horizontal="center"/>
    </xf>
    <xf numFmtId="0" fontId="27" fillId="5" borderId="25" xfId="0" applyFont="1" applyFill="1" applyBorder="1" applyAlignment="1">
      <alignment horizontal="center"/>
    </xf>
    <xf numFmtId="0" fontId="32" fillId="0" borderId="0" xfId="0" applyFont="1"/>
    <xf numFmtId="9" fontId="27" fillId="5" borderId="25" xfId="0" applyNumberFormat="1" applyFont="1" applyFill="1" applyBorder="1" applyAlignment="1">
      <alignment horizontal="center"/>
    </xf>
    <xf numFmtId="166" fontId="27" fillId="0" borderId="6" xfId="0" applyNumberFormat="1" applyFont="1" applyBorder="1"/>
    <xf numFmtId="166" fontId="27" fillId="0" borderId="25" xfId="0" applyNumberFormat="1" applyFont="1" applyBorder="1"/>
    <xf numFmtId="0" fontId="27" fillId="0" borderId="0" xfId="0" applyFont="1" applyAlignment="1">
      <alignment horizontal="center"/>
    </xf>
    <xf numFmtId="0" fontId="27" fillId="0" borderId="17" xfId="0" applyFont="1" applyBorder="1" applyAlignment="1">
      <alignment horizontal="center" vertical="center"/>
    </xf>
    <xf numFmtId="0" fontId="27" fillId="0" borderId="0" xfId="0" applyFont="1" applyAlignment="1">
      <alignment horizontal="center" vertical="center" wrapText="1"/>
    </xf>
    <xf numFmtId="0" fontId="33" fillId="0" borderId="0" xfId="0" applyFont="1"/>
    <xf numFmtId="166" fontId="27" fillId="0" borderId="34" xfId="0" applyNumberFormat="1" applyFont="1" applyBorder="1"/>
    <xf numFmtId="0" fontId="27" fillId="4" borderId="0" xfId="0" applyFont="1" applyFill="1" applyAlignment="1">
      <alignment horizontal="center"/>
    </xf>
    <xf numFmtId="166" fontId="27" fillId="0" borderId="0" xfId="0" applyNumberFormat="1" applyFont="1" applyAlignment="1">
      <alignment horizontal="center"/>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wrapText="1"/>
    </xf>
    <xf numFmtId="0" fontId="28" fillId="0" borderId="26" xfId="0" applyFont="1" applyBorder="1" applyAlignment="1">
      <alignment horizontal="center" wrapText="1"/>
    </xf>
    <xf numFmtId="0" fontId="27" fillId="0" borderId="23" xfId="0" applyFont="1" applyBorder="1" applyAlignment="1">
      <alignment horizontal="center" vertical="center" wrapText="1"/>
    </xf>
    <xf numFmtId="166" fontId="27" fillId="0" borderId="27" xfId="0" applyNumberFormat="1" applyFont="1" applyBorder="1"/>
    <xf numFmtId="0" fontId="27" fillId="0" borderId="23" xfId="0" applyFont="1" applyBorder="1" applyAlignment="1">
      <alignment horizontal="center"/>
    </xf>
    <xf numFmtId="9" fontId="27" fillId="0" borderId="6" xfId="0" applyNumberFormat="1" applyFont="1" applyBorder="1" applyAlignment="1">
      <alignment horizontal="center"/>
    </xf>
    <xf numFmtId="168" fontId="27" fillId="0" borderId="6" xfId="45" applyNumberFormat="1" applyFont="1" applyBorder="1" applyAlignment="1">
      <alignment horizontal="center" vertical="center" wrapText="1"/>
    </xf>
    <xf numFmtId="168" fontId="27" fillId="0" borderId="6" xfId="0" applyNumberFormat="1" applyFont="1" applyBorder="1"/>
    <xf numFmtId="169" fontId="27" fillId="0" borderId="6" xfId="46" applyNumberFormat="1" applyFont="1" applyBorder="1" applyAlignment="1">
      <alignment horizontal="center" vertical="center" wrapText="1"/>
    </xf>
    <xf numFmtId="169" fontId="30" fillId="0" borderId="6" xfId="46" applyNumberFormat="1" applyFont="1" applyBorder="1" applyAlignment="1" applyProtection="1">
      <alignment horizontal="left"/>
      <protection locked="0"/>
    </xf>
    <xf numFmtId="0" fontId="27" fillId="0" borderId="6" xfId="0" applyFont="1" applyBorder="1" applyAlignment="1">
      <alignment horizontal="center" vertical="center"/>
    </xf>
    <xf numFmtId="0" fontId="30" fillId="0" borderId="6" xfId="0" applyFont="1" applyBorder="1" applyAlignment="1">
      <alignment horizontal="center" vertical="center"/>
    </xf>
    <xf numFmtId="0" fontId="30" fillId="0" borderId="6" xfId="4" applyFont="1" applyBorder="1" applyAlignment="1" applyProtection="1">
      <alignment horizontal="center" vertical="center"/>
      <protection locked="0"/>
    </xf>
    <xf numFmtId="0" fontId="7" fillId="2" borderId="0" xfId="0" applyFont="1" applyFill="1" applyAlignment="1">
      <alignment horizontal="center"/>
    </xf>
    <xf numFmtId="0" fontId="5" fillId="0" borderId="0" xfId="0" applyFont="1"/>
    <xf numFmtId="0" fontId="7" fillId="0" borderId="0" xfId="0" applyFont="1" applyAlignment="1">
      <alignment horizontal="center"/>
    </xf>
    <xf numFmtId="0" fontId="7" fillId="0" borderId="0" xfId="0" applyFont="1"/>
    <xf numFmtId="0" fontId="9" fillId="0" borderId="0" xfId="1" applyAlignment="1">
      <alignment horizontal="center"/>
    </xf>
    <xf numFmtId="166" fontId="7" fillId="0" borderId="0" xfId="0" applyNumberFormat="1" applyFont="1" applyAlignment="1">
      <alignment horizontal="center"/>
    </xf>
    <xf numFmtId="0" fontId="11" fillId="3" borderId="2" xfId="0" applyFont="1" applyFill="1" applyBorder="1" applyAlignment="1">
      <alignment horizontal="center"/>
    </xf>
    <xf numFmtId="0" fontId="13" fillId="0" borderId="3" xfId="0" applyFont="1" applyBorder="1"/>
    <xf numFmtId="0" fontId="13" fillId="0" borderId="5" xfId="0" applyFont="1" applyBorder="1"/>
    <xf numFmtId="0" fontId="7" fillId="0" borderId="6" xfId="0" applyFont="1" applyBorder="1" applyAlignment="1">
      <alignment horizontal="left"/>
    </xf>
    <xf numFmtId="0" fontId="11" fillId="0" borderId="0" xfId="0" applyFont="1" applyAlignment="1">
      <alignment horizontal="left" vertical="center"/>
    </xf>
    <xf numFmtId="0" fontId="7" fillId="0" borderId="0" xfId="0" applyFont="1" applyAlignment="1">
      <alignment horizontal="left" vertical="center" wrapText="1"/>
    </xf>
    <xf numFmtId="42" fontId="7" fillId="0" borderId="9" xfId="2" applyFont="1" applyFill="1" applyBorder="1" applyAlignment="1">
      <alignment horizontal="center"/>
    </xf>
    <xf numFmtId="42" fontId="7" fillId="0" borderId="10" xfId="2" applyFont="1" applyFill="1" applyBorder="1" applyAlignment="1">
      <alignment horizontal="center"/>
    </xf>
    <xf numFmtId="42" fontId="7" fillId="0" borderId="9" xfId="2" applyFont="1" applyBorder="1" applyAlignment="1">
      <alignment horizontal="center"/>
    </xf>
    <xf numFmtId="42" fontId="7" fillId="0" borderId="10" xfId="2" applyFont="1" applyBorder="1" applyAlignment="1">
      <alignment horizontal="center"/>
    </xf>
    <xf numFmtId="0" fontId="11" fillId="3" borderId="6" xfId="0" applyFont="1" applyFill="1" applyBorder="1" applyAlignment="1">
      <alignment horizontal="left"/>
    </xf>
    <xf numFmtId="166" fontId="11" fillId="0" borderId="6" xfId="0" applyNumberFormat="1" applyFont="1" applyBorder="1" applyAlignment="1">
      <alignment horizontal="right"/>
    </xf>
    <xf numFmtId="0" fontId="7" fillId="0" borderId="0" xfId="0" applyFont="1" applyAlignment="1">
      <alignment horizontal="left" wrapText="1"/>
    </xf>
    <xf numFmtId="0" fontId="7" fillId="0" borderId="6" xfId="0" applyFont="1" applyBorder="1" applyAlignment="1">
      <alignment horizontal="center"/>
    </xf>
    <xf numFmtId="0" fontId="5" fillId="0" borderId="6"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5" fillId="0" borderId="4" xfId="0" applyFont="1" applyBorder="1"/>
    <xf numFmtId="0" fontId="7" fillId="0" borderId="4" xfId="0" applyFont="1" applyBorder="1" applyAlignment="1">
      <alignment horizontal="center"/>
    </xf>
    <xf numFmtId="0" fontId="11" fillId="0" borderId="2" xfId="0" applyFont="1" applyBorder="1" applyAlignment="1">
      <alignment horizontal="center"/>
    </xf>
    <xf numFmtId="0" fontId="0" fillId="2" borderId="0" xfId="0" applyFill="1" applyAlignment="1">
      <alignment horizontal="center"/>
    </xf>
    <xf numFmtId="0" fontId="0" fillId="0" borderId="0" xfId="0" applyAlignment="1">
      <alignment horizontal="center"/>
    </xf>
    <xf numFmtId="0" fontId="0" fillId="0" borderId="0" xfId="0"/>
    <xf numFmtId="0" fontId="0" fillId="0" borderId="2" xfId="0" applyBorder="1" applyAlignment="1">
      <alignment horizontal="center"/>
    </xf>
    <xf numFmtId="0" fontId="5" fillId="0" borderId="3" xfId="0" applyFont="1" applyBorder="1"/>
    <xf numFmtId="0" fontId="0" fillId="3" borderId="2" xfId="0" applyFill="1" applyBorder="1" applyAlignment="1">
      <alignment horizontal="center"/>
    </xf>
    <xf numFmtId="0" fontId="5" fillId="0" borderId="5" xfId="0" applyFont="1" applyBorder="1"/>
    <xf numFmtId="166" fontId="0" fillId="0" borderId="2" xfId="0" applyNumberFormat="1" applyBorder="1" applyAlignment="1">
      <alignment horizontal="center"/>
    </xf>
    <xf numFmtId="0" fontId="0" fillId="0" borderId="4" xfId="0" applyBorder="1" applyAlignment="1">
      <alignment horizontal="center"/>
    </xf>
    <xf numFmtId="0" fontId="6" fillId="3" borderId="2" xfId="0" applyFont="1" applyFill="1" applyBorder="1" applyAlignment="1">
      <alignment horizontal="center"/>
    </xf>
    <xf numFmtId="0" fontId="20" fillId="3" borderId="2" xfId="0" applyFont="1" applyFill="1" applyBorder="1" applyAlignment="1">
      <alignment horizontal="center"/>
    </xf>
    <xf numFmtId="0" fontId="21" fillId="0" borderId="3" xfId="0" applyFont="1" applyBorder="1"/>
    <xf numFmtId="0" fontId="21" fillId="0" borderId="5" xfId="0" applyFont="1" applyBorder="1"/>
    <xf numFmtId="0" fontId="18" fillId="0" borderId="0" xfId="0" applyFont="1" applyAlignment="1">
      <alignment horizontal="left" vertical="center" wrapText="1"/>
    </xf>
    <xf numFmtId="0" fontId="18" fillId="2" borderId="0" xfId="0" applyFont="1" applyFill="1" applyAlignment="1">
      <alignment horizontal="center"/>
    </xf>
    <xf numFmtId="0" fontId="19" fillId="0" borderId="0" xfId="0" applyFont="1"/>
    <xf numFmtId="0" fontId="18" fillId="0" borderId="0" xfId="0" applyFont="1" applyAlignment="1">
      <alignment horizontal="center"/>
    </xf>
    <xf numFmtId="0" fontId="18" fillId="0" borderId="0" xfId="0" applyFont="1"/>
    <xf numFmtId="0" fontId="20" fillId="0" borderId="2" xfId="0" applyFont="1" applyBorder="1" applyAlignment="1">
      <alignment horizontal="center"/>
    </xf>
    <xf numFmtId="0" fontId="20" fillId="3" borderId="6" xfId="0" applyFont="1" applyFill="1" applyBorder="1" applyAlignment="1">
      <alignment horizontal="left"/>
    </xf>
    <xf numFmtId="166" fontId="20" fillId="0" borderId="6" xfId="0" applyNumberFormat="1" applyFont="1" applyBorder="1" applyAlignment="1">
      <alignment horizontal="right"/>
    </xf>
    <xf numFmtId="166" fontId="18" fillId="0" borderId="0" xfId="0" applyNumberFormat="1" applyFont="1" applyAlignment="1">
      <alignment horizontal="center"/>
    </xf>
    <xf numFmtId="0" fontId="18" fillId="0" borderId="0" xfId="0" applyFont="1" applyAlignment="1">
      <alignment horizontal="left" wrapText="1"/>
    </xf>
    <xf numFmtId="0" fontId="18" fillId="0" borderId="6" xfId="0" applyFont="1" applyBorder="1" applyAlignment="1">
      <alignment horizontal="center"/>
    </xf>
    <xf numFmtId="0" fontId="19" fillId="0" borderId="6" xfId="0" applyFont="1" applyBorder="1"/>
    <xf numFmtId="0" fontId="18" fillId="0" borderId="9" xfId="0" applyFont="1" applyBorder="1" applyAlignment="1">
      <alignment horizontal="center"/>
    </xf>
    <xf numFmtId="0" fontId="18" fillId="0" borderId="10" xfId="0" applyFont="1" applyBorder="1" applyAlignment="1">
      <alignment horizontal="center"/>
    </xf>
    <xf numFmtId="0" fontId="18" fillId="0" borderId="8" xfId="0" applyFont="1" applyBorder="1" applyAlignment="1">
      <alignment horizontal="center"/>
    </xf>
    <xf numFmtId="0" fontId="19" fillId="0" borderId="4" xfId="0" applyFont="1" applyBorder="1"/>
    <xf numFmtId="0" fontId="18" fillId="0" borderId="4" xfId="0" applyFont="1" applyBorder="1" applyAlignment="1">
      <alignment horizontal="center"/>
    </xf>
    <xf numFmtId="0" fontId="18" fillId="0" borderId="6" xfId="0" applyFont="1" applyBorder="1" applyAlignment="1">
      <alignment horizontal="left"/>
    </xf>
    <xf numFmtId="42" fontId="18" fillId="0" borderId="9" xfId="2" applyFont="1" applyFill="1" applyBorder="1" applyAlignment="1">
      <alignment horizontal="center"/>
    </xf>
    <xf numFmtId="42" fontId="18" fillId="0" borderId="10" xfId="2" applyFont="1" applyFill="1" applyBorder="1" applyAlignment="1">
      <alignment horizontal="center"/>
    </xf>
    <xf numFmtId="42" fontId="18" fillId="0" borderId="9" xfId="2" applyFont="1" applyBorder="1" applyAlignment="1">
      <alignment horizontal="center"/>
    </xf>
    <xf numFmtId="42" fontId="18" fillId="0" borderId="10" xfId="2" applyFont="1" applyBorder="1" applyAlignment="1">
      <alignment horizontal="center"/>
    </xf>
    <xf numFmtId="0" fontId="20" fillId="0" borderId="0" xfId="0" applyFont="1" applyAlignment="1">
      <alignment horizontal="left" vertical="center"/>
    </xf>
    <xf numFmtId="0" fontId="22" fillId="0" borderId="0" xfId="1" applyFont="1" applyAlignment="1">
      <alignment horizontal="center"/>
    </xf>
    <xf numFmtId="169" fontId="27" fillId="0" borderId="9" xfId="46" applyNumberFormat="1" applyFont="1" applyBorder="1" applyAlignment="1">
      <alignment horizontal="center" vertical="center" wrapText="1"/>
    </xf>
    <xf numFmtId="169" fontId="27" fillId="0" borderId="10" xfId="46" applyNumberFormat="1" applyFont="1" applyBorder="1" applyAlignment="1">
      <alignment horizontal="center" vertical="center" wrapText="1"/>
    </xf>
    <xf numFmtId="168" fontId="27" fillId="0" borderId="9" xfId="45" applyNumberFormat="1" applyFont="1" applyBorder="1" applyAlignment="1">
      <alignment horizontal="center" vertical="center" wrapText="1"/>
    </xf>
    <xf numFmtId="168" fontId="27" fillId="0" borderId="10" xfId="45" applyNumberFormat="1" applyFont="1" applyBorder="1" applyAlignment="1">
      <alignment horizontal="center" vertical="center" wrapText="1"/>
    </xf>
    <xf numFmtId="0" fontId="28" fillId="0" borderId="0" xfId="0" applyFont="1" applyAlignment="1">
      <alignment horizontal="center"/>
    </xf>
    <xf numFmtId="0" fontId="31" fillId="0" borderId="0" xfId="0" applyFont="1"/>
    <xf numFmtId="0" fontId="27" fillId="0" borderId="0" xfId="0" applyFont="1" applyAlignment="1">
      <alignment horizontal="center"/>
    </xf>
    <xf numFmtId="0" fontId="27" fillId="0" borderId="0" xfId="0" applyFont="1"/>
    <xf numFmtId="0" fontId="32" fillId="0" borderId="31" xfId="0" applyFont="1" applyBorder="1" applyAlignment="1">
      <alignment horizontal="center"/>
    </xf>
    <xf numFmtId="0" fontId="32" fillId="0" borderId="32" xfId="0" applyFont="1" applyBorder="1" applyAlignment="1">
      <alignment horizontal="center"/>
    </xf>
    <xf numFmtId="0" fontId="32" fillId="0" borderId="33" xfId="0" applyFont="1" applyBorder="1" applyAlignment="1">
      <alignment horizontal="center"/>
    </xf>
    <xf numFmtId="0" fontId="34" fillId="0" borderId="28" xfId="0" applyFont="1" applyBorder="1" applyAlignment="1">
      <alignment horizontal="center"/>
    </xf>
    <xf numFmtId="0" fontId="34" fillId="0" borderId="29" xfId="0" applyFont="1" applyBorder="1" applyAlignment="1">
      <alignment horizontal="center"/>
    </xf>
    <xf numFmtId="166" fontId="34" fillId="0" borderId="28" xfId="0" applyNumberFormat="1" applyFont="1" applyBorder="1" applyAlignment="1">
      <alignment horizontal="center"/>
    </xf>
    <xf numFmtId="166" fontId="34" fillId="0" borderId="18" xfId="0" applyNumberFormat="1" applyFont="1" applyBorder="1" applyAlignment="1">
      <alignment horizontal="center"/>
    </xf>
    <xf numFmtId="0" fontId="32" fillId="0" borderId="6" xfId="0" applyFont="1" applyBorder="1" applyAlignment="1">
      <alignment horizontal="left"/>
    </xf>
    <xf numFmtId="166" fontId="32" fillId="0" borderId="6" xfId="0" applyNumberFormat="1" applyFont="1" applyBorder="1" applyAlignment="1">
      <alignment horizontal="center"/>
    </xf>
    <xf numFmtId="0" fontId="27" fillId="8" borderId="35" xfId="0" applyFont="1" applyFill="1" applyBorder="1" applyAlignment="1">
      <alignment horizontal="center" vertical="center" wrapText="1"/>
    </xf>
    <xf numFmtId="0" fontId="27" fillId="8" borderId="36" xfId="0" applyFont="1" applyFill="1" applyBorder="1" applyAlignment="1">
      <alignment horizontal="center" vertical="center" wrapText="1"/>
    </xf>
    <xf numFmtId="0" fontId="27" fillId="8" borderId="37" xfId="0" applyFont="1" applyFill="1" applyBorder="1" applyAlignment="1">
      <alignment horizontal="center" vertical="center" wrapText="1"/>
    </xf>
    <xf numFmtId="0" fontId="27" fillId="8" borderId="40" xfId="0" applyFont="1" applyFill="1" applyBorder="1" applyAlignment="1">
      <alignment horizontal="center" vertical="center" wrapText="1"/>
    </xf>
    <xf numFmtId="0" fontId="27" fillId="8" borderId="0" xfId="0" applyFont="1" applyFill="1" applyAlignment="1">
      <alignment horizontal="center" vertical="center" wrapText="1"/>
    </xf>
    <xf numFmtId="0" fontId="27" fillId="8" borderId="41" xfId="0" applyFont="1" applyFill="1" applyBorder="1" applyAlignment="1">
      <alignment horizontal="center" vertical="center" wrapText="1"/>
    </xf>
    <xf numFmtId="0" fontId="27" fillId="8" borderId="38" xfId="0" applyFont="1" applyFill="1" applyBorder="1" applyAlignment="1">
      <alignment horizontal="center" vertical="center" wrapText="1"/>
    </xf>
    <xf numFmtId="0" fontId="27" fillId="8" borderId="30" xfId="0" applyFont="1" applyFill="1" applyBorder="1" applyAlignment="1">
      <alignment horizontal="center" vertical="center" wrapText="1"/>
    </xf>
    <xf numFmtId="0" fontId="27" fillId="8" borderId="39" xfId="0" applyFont="1" applyFill="1" applyBorder="1" applyAlignment="1">
      <alignment horizontal="center" vertical="center" wrapText="1"/>
    </xf>
    <xf numFmtId="0" fontId="35" fillId="0" borderId="0" xfId="0" applyFont="1" applyAlignment="1">
      <alignment horizontal="center" vertical="center" wrapText="1"/>
    </xf>
    <xf numFmtId="0" fontId="28" fillId="0" borderId="42" xfId="0" applyFont="1" applyBorder="1" applyAlignment="1">
      <alignment horizontal="center" wrapText="1"/>
    </xf>
    <xf numFmtId="0" fontId="28" fillId="0" borderId="43" xfId="0" applyFont="1" applyBorder="1" applyAlignment="1">
      <alignment horizont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9" xfId="0" applyFont="1" applyBorder="1" applyAlignment="1">
      <alignment horizontal="center" vertical="center" wrapText="1"/>
    </xf>
    <xf numFmtId="0" fontId="32" fillId="0" borderId="0" xfId="0" applyFont="1" applyAlignment="1">
      <alignment horizontal="center"/>
    </xf>
    <xf numFmtId="0" fontId="32" fillId="0" borderId="0" xfId="0" applyFont="1" applyAlignment="1">
      <alignment horizontal="left"/>
    </xf>
    <xf numFmtId="0" fontId="28" fillId="0" borderId="30" xfId="0" applyFont="1" applyBorder="1" applyAlignment="1">
      <alignment horizontal="center"/>
    </xf>
    <xf numFmtId="0" fontId="27" fillId="0" borderId="30" xfId="0" applyFont="1" applyBorder="1" applyAlignment="1">
      <alignment horizontal="center"/>
    </xf>
    <xf numFmtId="0" fontId="27" fillId="0" borderId="20" xfId="0" applyFont="1" applyBorder="1" applyAlignment="1">
      <alignment horizontal="left"/>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166" fontId="0" fillId="0" borderId="0" xfId="0" applyNumberFormat="1" applyAlignment="1">
      <alignment horizontal="center"/>
    </xf>
    <xf numFmtId="0" fontId="14" fillId="3" borderId="2" xfId="0" applyFont="1" applyFill="1" applyBorder="1" applyAlignment="1">
      <alignment horizontal="center"/>
    </xf>
    <xf numFmtId="42" fontId="0" fillId="0" borderId="9" xfId="2" applyFont="1" applyFill="1" applyBorder="1" applyAlignment="1">
      <alignment horizontal="center"/>
    </xf>
    <xf numFmtId="42" fontId="0" fillId="0" borderId="10" xfId="2" applyFont="1" applyFill="1" applyBorder="1" applyAlignment="1">
      <alignment horizontal="center"/>
    </xf>
    <xf numFmtId="42" fontId="0" fillId="0" borderId="9" xfId="2" applyFont="1" applyBorder="1" applyAlignment="1">
      <alignment horizontal="center"/>
    </xf>
    <xf numFmtId="42" fontId="0" fillId="0" borderId="10" xfId="2" applyFont="1" applyBorder="1" applyAlignment="1">
      <alignment horizontal="center"/>
    </xf>
  </cellXfs>
  <cellStyles count="47">
    <cellStyle name="Hipervínculo" xfId="1" builtinId="8"/>
    <cellStyle name="Millares" xfId="45" builtinId="3"/>
    <cellStyle name="Moneda" xfId="46" builtinId="4"/>
    <cellStyle name="Moneda [0]" xfId="2" builtinId="7"/>
    <cellStyle name="Moneda [0] 2" xfId="3" xr:uid="{00000000-0005-0000-0000-000004000000}"/>
    <cellStyle name="Moneda 10" xfId="18" xr:uid="{00000000-0005-0000-0000-000005000000}"/>
    <cellStyle name="Moneda 11" xfId="17" xr:uid="{00000000-0005-0000-0000-000006000000}"/>
    <cellStyle name="Moneda 12" xfId="20" xr:uid="{00000000-0005-0000-0000-000007000000}"/>
    <cellStyle name="Moneda 13" xfId="19" xr:uid="{00000000-0005-0000-0000-000008000000}"/>
    <cellStyle name="Moneda 14" xfId="21" xr:uid="{00000000-0005-0000-0000-000009000000}"/>
    <cellStyle name="Moneda 15" xfId="22" xr:uid="{00000000-0005-0000-0000-00000A000000}"/>
    <cellStyle name="Moneda 16" xfId="23" xr:uid="{00000000-0005-0000-0000-00000B000000}"/>
    <cellStyle name="Moneda 17" xfId="25" xr:uid="{00000000-0005-0000-0000-00000C000000}"/>
    <cellStyle name="Moneda 18" xfId="30" xr:uid="{00000000-0005-0000-0000-00000D000000}"/>
    <cellStyle name="Moneda 19" xfId="29" xr:uid="{00000000-0005-0000-0000-00000E000000}"/>
    <cellStyle name="Moneda 2" xfId="5" xr:uid="{00000000-0005-0000-0000-00000F000000}"/>
    <cellStyle name="Moneda 2 2" xfId="16" xr:uid="{00000000-0005-0000-0000-000010000000}"/>
    <cellStyle name="Moneda 2 3" xfId="27" xr:uid="{00000000-0005-0000-0000-000011000000}"/>
    <cellStyle name="Moneda 2 4" xfId="40" xr:uid="{00000000-0005-0000-0000-000012000000}"/>
    <cellStyle name="Moneda 20" xfId="31" xr:uid="{00000000-0005-0000-0000-000013000000}"/>
    <cellStyle name="Moneda 21" xfId="32" xr:uid="{00000000-0005-0000-0000-000014000000}"/>
    <cellStyle name="Moneda 22" xfId="33" xr:uid="{00000000-0005-0000-0000-000015000000}"/>
    <cellStyle name="Moneda 23" xfId="34" xr:uid="{00000000-0005-0000-0000-000016000000}"/>
    <cellStyle name="Moneda 24" xfId="35" xr:uid="{00000000-0005-0000-0000-000017000000}"/>
    <cellStyle name="Moneda 25" xfId="36" xr:uid="{00000000-0005-0000-0000-000018000000}"/>
    <cellStyle name="Moneda 26" xfId="38" xr:uid="{00000000-0005-0000-0000-000019000000}"/>
    <cellStyle name="Moneda 27" xfId="43" xr:uid="{00000000-0005-0000-0000-00001A000000}"/>
    <cellStyle name="Moneda 28" xfId="42" xr:uid="{00000000-0005-0000-0000-00001B000000}"/>
    <cellStyle name="Moneda 29" xfId="44" xr:uid="{00000000-0005-0000-0000-00001C000000}"/>
    <cellStyle name="Moneda 3" xfId="8" xr:uid="{00000000-0005-0000-0000-00001D000000}"/>
    <cellStyle name="Moneda 3 2" xfId="41" xr:uid="{00000000-0005-0000-0000-00001E000000}"/>
    <cellStyle name="Moneda 4" xfId="7" xr:uid="{00000000-0005-0000-0000-00001F000000}"/>
    <cellStyle name="Moneda 5" xfId="9" xr:uid="{00000000-0005-0000-0000-000020000000}"/>
    <cellStyle name="Moneda 6" xfId="11" xr:uid="{00000000-0005-0000-0000-000021000000}"/>
    <cellStyle name="Moneda 7" xfId="10" xr:uid="{00000000-0005-0000-0000-000022000000}"/>
    <cellStyle name="Moneda 8" xfId="12" xr:uid="{00000000-0005-0000-0000-000023000000}"/>
    <cellStyle name="Moneda 9" xfId="14" xr:uid="{00000000-0005-0000-0000-000024000000}"/>
    <cellStyle name="Normal" xfId="0" builtinId="0"/>
    <cellStyle name="Normal 2" xfId="4" xr:uid="{00000000-0005-0000-0000-000026000000}"/>
    <cellStyle name="Normal 2 2" xfId="28" xr:uid="{00000000-0005-0000-0000-000027000000}"/>
    <cellStyle name="Normal 3" xfId="13" xr:uid="{00000000-0005-0000-0000-000028000000}"/>
    <cellStyle name="Normal 4" xfId="24" xr:uid="{00000000-0005-0000-0000-000029000000}"/>
    <cellStyle name="Normal 5" xfId="37" xr:uid="{00000000-0005-0000-0000-00002A000000}"/>
    <cellStyle name="Porcentaje 2" xfId="6" xr:uid="{00000000-0005-0000-0000-00002B000000}"/>
    <cellStyle name="Porcentaje 3" xfId="15" xr:uid="{00000000-0005-0000-0000-00002C000000}"/>
    <cellStyle name="Porcentaje 4" xfId="26" xr:uid="{00000000-0005-0000-0000-00002D000000}"/>
    <cellStyle name="Porcentaje 5" xfId="39" xr:uid="{00000000-0005-0000-0000-00002E000000}"/>
  </cellStyles>
  <dxfs count="55">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mailto:jhonatanvillegas@outlook.co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jhonalexc1984@gmail.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lejo1229@outlook.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georget800@hot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liliana.pasos.27@g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victorponteo2015@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tefania.botina@gmail.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romanperlaza@hotmail.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biencoasesor@gmail.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emar85@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liana.pasos.27@gmail.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liliana.pasos.27@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jersonmartinarango@gmail.com" TargetMode="External"/><Relationship Id="rId1" Type="http://schemas.openxmlformats.org/officeDocument/2006/relationships/hyperlink" Target="mailto:jersonmartinarango@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victorponteo2015@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rsonmartinezarango@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ndresby09ocamp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henrymolina450@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enkitty05@hotmail.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7" sqref="D7"/>
    </sheetView>
  </sheetViews>
  <sheetFormatPr baseColWidth="10"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C24"/>
  <sheetViews>
    <sheetView topLeftCell="A2" workbookViewId="0">
      <selection activeCell="I21" sqref="I21"/>
    </sheetView>
  </sheetViews>
  <sheetFormatPr baseColWidth="10" defaultRowHeight="15" x14ac:dyDescent="0.25"/>
  <cols>
    <col min="2" max="2" width="21.42578125" bestFit="1" customWidth="1"/>
    <col min="3" max="3" width="35.85546875" bestFit="1" customWidth="1"/>
  </cols>
  <sheetData>
    <row r="2" spans="2:3" ht="15.75" thickBot="1" x14ac:dyDescent="0.3"/>
    <row r="3" spans="2:3" ht="15.75" thickBot="1" x14ac:dyDescent="0.3">
      <c r="B3" s="92" t="s">
        <v>133</v>
      </c>
      <c r="C3" s="93" t="s">
        <v>147</v>
      </c>
    </row>
    <row r="4" spans="2:3" ht="15.75" thickBot="1" x14ac:dyDescent="0.3">
      <c r="B4" s="94" t="s">
        <v>134</v>
      </c>
      <c r="C4" s="95">
        <v>1130636590</v>
      </c>
    </row>
    <row r="5" spans="2:3" ht="15.75" thickBot="1" x14ac:dyDescent="0.3">
      <c r="B5" s="94" t="s">
        <v>135</v>
      </c>
      <c r="C5" s="97" t="s">
        <v>148</v>
      </c>
    </row>
    <row r="6" spans="2:3" ht="15.75" thickBot="1" x14ac:dyDescent="0.3">
      <c r="B6" s="94" t="s">
        <v>136</v>
      </c>
      <c r="C6" s="97">
        <v>3155236773</v>
      </c>
    </row>
    <row r="7" spans="2:3" ht="15.75" thickBot="1" x14ac:dyDescent="0.3">
      <c r="B7" s="94" t="s">
        <v>137</v>
      </c>
      <c r="C7" s="98" t="s">
        <v>149</v>
      </c>
    </row>
    <row r="8" spans="2:3" ht="15.75" thickBot="1" x14ac:dyDescent="0.3">
      <c r="B8" s="94" t="s">
        <v>138</v>
      </c>
      <c r="C8" s="99" t="s">
        <v>139</v>
      </c>
    </row>
    <row r="9" spans="2:3" ht="15.75" thickBot="1" x14ac:dyDescent="0.3">
      <c r="B9" s="94" t="s">
        <v>140</v>
      </c>
      <c r="C9" s="99" t="s">
        <v>141</v>
      </c>
    </row>
    <row r="10" spans="2:3" ht="15.75" thickBot="1" x14ac:dyDescent="0.3">
      <c r="B10" s="94" t="s">
        <v>142</v>
      </c>
      <c r="C10" s="99" t="s">
        <v>150</v>
      </c>
    </row>
    <row r="11" spans="2:3" ht="15.75" thickBot="1" x14ac:dyDescent="0.3">
      <c r="B11" s="94" t="s">
        <v>143</v>
      </c>
      <c r="C11" s="99" t="s">
        <v>144</v>
      </c>
    </row>
    <row r="12" spans="2:3" ht="15.75" thickBot="1" x14ac:dyDescent="0.3">
      <c r="B12" s="94" t="s">
        <v>145</v>
      </c>
      <c r="C12" s="100">
        <v>43410</v>
      </c>
    </row>
    <row r="14" spans="2:3" ht="15.75" thickBot="1" x14ac:dyDescent="0.3"/>
    <row r="15" spans="2:3" ht="15.75" thickBot="1" x14ac:dyDescent="0.3">
      <c r="B15" s="92" t="s">
        <v>133</v>
      </c>
      <c r="C15" s="93" t="s">
        <v>146</v>
      </c>
    </row>
    <row r="16" spans="2:3" ht="15.75" thickBot="1" x14ac:dyDescent="0.3">
      <c r="B16" s="94" t="s">
        <v>134</v>
      </c>
      <c r="C16" s="95">
        <v>1143831234</v>
      </c>
    </row>
    <row r="17" spans="2:3" ht="15.75" thickBot="1" x14ac:dyDescent="0.3">
      <c r="B17" s="94" t="s">
        <v>135</v>
      </c>
      <c r="C17" s="96" t="s">
        <v>151</v>
      </c>
    </row>
    <row r="18" spans="2:3" ht="15.75" thickBot="1" x14ac:dyDescent="0.3">
      <c r="B18" s="94" t="s">
        <v>136</v>
      </c>
      <c r="C18" s="97">
        <v>3176698299</v>
      </c>
    </row>
    <row r="19" spans="2:3" ht="15.75" thickBot="1" x14ac:dyDescent="0.3">
      <c r="B19" s="94" t="s">
        <v>137</v>
      </c>
      <c r="C19" s="98" t="s">
        <v>152</v>
      </c>
    </row>
    <row r="20" spans="2:3" ht="15.75" thickBot="1" x14ac:dyDescent="0.3">
      <c r="B20" s="94" t="s">
        <v>138</v>
      </c>
      <c r="C20" s="99" t="s">
        <v>139</v>
      </c>
    </row>
    <row r="21" spans="2:3" ht="15.75" thickBot="1" x14ac:dyDescent="0.3">
      <c r="B21" s="94" t="s">
        <v>140</v>
      </c>
      <c r="C21" s="99" t="s">
        <v>141</v>
      </c>
    </row>
    <row r="22" spans="2:3" ht="15.75" thickBot="1" x14ac:dyDescent="0.3">
      <c r="B22" s="94" t="s">
        <v>142</v>
      </c>
      <c r="C22" s="99" t="s">
        <v>153</v>
      </c>
    </row>
    <row r="23" spans="2:3" ht="15.75" thickBot="1" x14ac:dyDescent="0.3">
      <c r="B23" s="94" t="s">
        <v>143</v>
      </c>
      <c r="C23" s="99" t="s">
        <v>144</v>
      </c>
    </row>
    <row r="24" spans="2:3" ht="15.75" thickBot="1" x14ac:dyDescent="0.3">
      <c r="B24" s="94" t="s">
        <v>145</v>
      </c>
      <c r="C24" s="100">
        <v>43410</v>
      </c>
    </row>
  </sheetData>
  <hyperlinks>
    <hyperlink ref="C7"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I59"/>
  <sheetViews>
    <sheetView topLeftCell="A25" zoomScale="90" zoomScaleNormal="90" workbookViewId="0">
      <selection activeCell="J49" sqref="J49"/>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3" spans="2:8" x14ac:dyDescent="0.25">
      <c r="B3" s="13" t="s">
        <v>0</v>
      </c>
      <c r="D3" s="34">
        <v>4</v>
      </c>
    </row>
    <row r="5" spans="2:8" x14ac:dyDescent="0.25">
      <c r="D5" s="133" t="s">
        <v>1</v>
      </c>
      <c r="E5" s="134"/>
    </row>
    <row r="6" spans="2:8" x14ac:dyDescent="0.25">
      <c r="D6" s="133" t="s">
        <v>2</v>
      </c>
      <c r="E6" s="134"/>
    </row>
    <row r="8" spans="2:8" x14ac:dyDescent="0.25">
      <c r="D8" s="133" t="s">
        <v>3</v>
      </c>
      <c r="E8" s="134"/>
    </row>
    <row r="9" spans="2:8" x14ac:dyDescent="0.25">
      <c r="C9" s="131" t="s">
        <v>93</v>
      </c>
      <c r="D9" s="132"/>
      <c r="E9" s="132"/>
      <c r="F9" s="132"/>
    </row>
    <row r="10" spans="2:8" x14ac:dyDescent="0.25">
      <c r="D10" s="133" t="s">
        <v>94</v>
      </c>
      <c r="E10" s="134"/>
    </row>
    <row r="11" spans="2:8" x14ac:dyDescent="0.25">
      <c r="D11" s="13" t="s">
        <v>95</v>
      </c>
    </row>
    <row r="13" spans="2:8" ht="15" customHeight="1" x14ac:dyDescent="0.25">
      <c r="B13" s="149" t="s">
        <v>120</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11</v>
      </c>
      <c r="F16" s="36" t="s">
        <v>10</v>
      </c>
      <c r="G16" s="37">
        <f>SUM(E16*23333.333)</f>
        <v>256666.663</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63" t="s">
        <v>77</v>
      </c>
      <c r="C22" s="65">
        <v>15149</v>
      </c>
      <c r="D22" s="65">
        <v>17642</v>
      </c>
      <c r="E22" s="51">
        <v>420000</v>
      </c>
      <c r="F22" s="52">
        <v>2</v>
      </c>
      <c r="G22" s="53">
        <f>E22*F22</f>
        <v>840000</v>
      </c>
    </row>
    <row r="23" spans="2:7" x14ac:dyDescent="0.25">
      <c r="B23" s="32" t="s">
        <v>77</v>
      </c>
      <c r="C23" s="65">
        <v>15176</v>
      </c>
      <c r="D23" s="65">
        <v>17690</v>
      </c>
      <c r="E23" s="51">
        <v>84000</v>
      </c>
      <c r="F23" s="52">
        <v>3</v>
      </c>
      <c r="G23" s="53">
        <f t="shared" ref="G23:G29" si="0">E23*F23</f>
        <v>252000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57" t="s">
        <v>18</v>
      </c>
      <c r="F31" s="139"/>
      <c r="G31" s="26">
        <f>SUM(G22:G29)</f>
        <v>1092000</v>
      </c>
    </row>
    <row r="33" spans="2:8" x14ac:dyDescent="0.25">
      <c r="B33" s="147" t="s">
        <v>19</v>
      </c>
      <c r="C33" s="147"/>
      <c r="D33" s="147"/>
      <c r="E33" s="147"/>
      <c r="F33" s="148">
        <f>SUM(G16+G17+G31)</f>
        <v>1453866.6629999999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32762</v>
      </c>
      <c r="G43" s="144"/>
    </row>
    <row r="44" spans="2:8" x14ac:dyDescent="0.25">
      <c r="B44" s="140" t="s">
        <v>81</v>
      </c>
      <c r="C44" s="140"/>
      <c r="D44" s="140"/>
      <c r="E44" s="140"/>
      <c r="F44" s="145">
        <f>+F42+F43</f>
        <v>243162</v>
      </c>
      <c r="G44" s="146"/>
    </row>
    <row r="46" spans="2:8" x14ac:dyDescent="0.25">
      <c r="B46" s="147" t="s">
        <v>17</v>
      </c>
      <c r="C46" s="147"/>
      <c r="D46" s="147"/>
      <c r="E46" s="147"/>
      <c r="F46" s="148">
        <f>+F33-F44</f>
        <v>1210704.6629999999</v>
      </c>
      <c r="G46" s="148"/>
    </row>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93</v>
      </c>
      <c r="D56" s="132"/>
      <c r="E56" s="132"/>
      <c r="F56" s="132"/>
    </row>
    <row r="57" spans="2:9" x14ac:dyDescent="0.25">
      <c r="C57" s="133" t="s">
        <v>94</v>
      </c>
      <c r="D57" s="134"/>
      <c r="E57" s="134"/>
      <c r="F57" s="134"/>
    </row>
    <row r="58" spans="2:9" x14ac:dyDescent="0.25">
      <c r="C58" s="135" t="s">
        <v>96</v>
      </c>
      <c r="D58" s="134"/>
      <c r="E58" s="134"/>
      <c r="F58" s="134"/>
    </row>
    <row r="59" spans="2:9" x14ac:dyDescent="0.25">
      <c r="B59" s="133" t="s">
        <v>23</v>
      </c>
      <c r="C59" s="134"/>
      <c r="D59" s="134"/>
      <c r="E59" s="134"/>
      <c r="F59" s="134"/>
      <c r="G59" s="134"/>
    </row>
  </sheetData>
  <mergeCells count="32">
    <mergeCell ref="C58:F58"/>
    <mergeCell ref="B59:G59"/>
    <mergeCell ref="B46:E46"/>
    <mergeCell ref="F46:G46"/>
    <mergeCell ref="B48:G48"/>
    <mergeCell ref="B49:H51"/>
    <mergeCell ref="C56:F56"/>
    <mergeCell ref="C57:F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3">
    <cfRule type="expression" dxfId="30" priority="1">
      <formula>$AV22="ENTRA"</formula>
    </cfRule>
    <cfRule type="expression" dxfId="29" priority="2">
      <formula>$K22="Por Fuera"</formula>
    </cfRule>
    <cfRule type="expression" dxfId="28" priority="3" stopIfTrue="1">
      <formula>$AV22="NO ENTRA"</formula>
    </cfRule>
  </conditionalFormatting>
  <hyperlinks>
    <hyperlink ref="C58" r:id="rId1" xr:uid="{00000000-0004-0000-0A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59"/>
  <sheetViews>
    <sheetView topLeftCell="A36" zoomScale="90" zoomScaleNormal="90" workbookViewId="0">
      <selection activeCell="C56" sqref="B56:G59"/>
    </sheetView>
  </sheetViews>
  <sheetFormatPr baseColWidth="10" defaultRowHeight="15" x14ac:dyDescent="0.25"/>
  <cols>
    <col min="1" max="1" width="5.5703125" customWidth="1"/>
  </cols>
  <sheetData>
    <row r="1" spans="1:8" x14ac:dyDescent="0.25">
      <c r="A1" s="13"/>
      <c r="B1" s="13" t="s">
        <v>108</v>
      </c>
      <c r="C1" s="13"/>
      <c r="D1" s="13"/>
      <c r="E1" s="13"/>
      <c r="F1" s="13"/>
      <c r="G1" s="13"/>
      <c r="H1" s="13"/>
    </row>
    <row r="2" spans="1:8" x14ac:dyDescent="0.25">
      <c r="A2" s="13"/>
      <c r="B2" s="13"/>
      <c r="C2" s="13"/>
      <c r="D2" s="13"/>
      <c r="E2" s="13"/>
      <c r="F2" s="13"/>
      <c r="G2" s="13"/>
      <c r="H2" s="13"/>
    </row>
    <row r="3" spans="1:8" x14ac:dyDescent="0.25">
      <c r="A3" s="13"/>
      <c r="B3" s="13" t="s">
        <v>0</v>
      </c>
      <c r="C3" s="13"/>
      <c r="D3" s="34">
        <v>3</v>
      </c>
      <c r="E3" s="13"/>
      <c r="F3" s="13"/>
      <c r="G3" s="13"/>
      <c r="H3" s="13"/>
    </row>
    <row r="4" spans="1:8" x14ac:dyDescent="0.25">
      <c r="A4" s="13"/>
      <c r="B4" s="13"/>
      <c r="C4" s="13"/>
      <c r="D4" s="13"/>
      <c r="E4" s="13"/>
      <c r="F4" s="13"/>
      <c r="G4" s="13"/>
      <c r="H4" s="13"/>
    </row>
    <row r="5" spans="1:8" x14ac:dyDescent="0.25">
      <c r="A5" s="13"/>
      <c r="B5" s="13"/>
      <c r="C5" s="13"/>
      <c r="D5" s="133" t="s">
        <v>1</v>
      </c>
      <c r="E5" s="134"/>
      <c r="F5" s="13"/>
      <c r="G5" s="13"/>
      <c r="H5" s="13"/>
    </row>
    <row r="6" spans="1:8" x14ac:dyDescent="0.25">
      <c r="A6" s="13"/>
      <c r="B6" s="13"/>
      <c r="C6" s="13"/>
      <c r="D6" s="133" t="s">
        <v>2</v>
      </c>
      <c r="E6" s="134"/>
      <c r="F6" s="13"/>
      <c r="G6" s="13"/>
      <c r="H6" s="13"/>
    </row>
    <row r="7" spans="1:8" x14ac:dyDescent="0.25">
      <c r="A7" s="13"/>
      <c r="B7" s="13"/>
      <c r="C7" s="13"/>
      <c r="D7" s="13"/>
      <c r="E7" s="13"/>
      <c r="F7" s="13"/>
      <c r="G7" s="13"/>
      <c r="H7" s="13"/>
    </row>
    <row r="8" spans="1:8" x14ac:dyDescent="0.25">
      <c r="A8" s="13"/>
      <c r="B8" s="13"/>
      <c r="C8" s="13"/>
      <c r="D8" s="133" t="s">
        <v>3</v>
      </c>
      <c r="E8" s="134"/>
      <c r="F8" s="13"/>
      <c r="G8" s="13"/>
      <c r="H8" s="13"/>
    </row>
    <row r="9" spans="1:8" x14ac:dyDescent="0.25">
      <c r="A9" s="13"/>
      <c r="B9" s="13"/>
      <c r="C9" s="131" t="s">
        <v>98</v>
      </c>
      <c r="D9" s="132"/>
      <c r="E9" s="132"/>
      <c r="F9" s="132"/>
      <c r="G9" s="13"/>
      <c r="H9" s="13"/>
    </row>
    <row r="10" spans="1:8" x14ac:dyDescent="0.25">
      <c r="A10" s="13"/>
      <c r="B10" s="13"/>
      <c r="C10" s="13"/>
      <c r="D10" s="133" t="s">
        <v>111</v>
      </c>
      <c r="E10" s="134"/>
      <c r="F10" s="13"/>
      <c r="G10" s="13"/>
      <c r="H10" s="13"/>
    </row>
    <row r="11" spans="1:8" x14ac:dyDescent="0.25">
      <c r="A11" s="13"/>
      <c r="B11" s="13"/>
      <c r="C11" s="13"/>
      <c r="D11" s="13" t="s">
        <v>102</v>
      </c>
      <c r="E11" s="13"/>
      <c r="F11" s="13"/>
      <c r="G11" s="13"/>
      <c r="H11" s="13"/>
    </row>
    <row r="12" spans="1:8" x14ac:dyDescent="0.25">
      <c r="A12" s="13"/>
      <c r="B12" s="13"/>
      <c r="C12" s="13"/>
      <c r="D12" s="13"/>
      <c r="E12" s="13"/>
      <c r="F12" s="13"/>
      <c r="G12" s="13"/>
      <c r="H12" s="13"/>
    </row>
    <row r="13" spans="1:8" x14ac:dyDescent="0.25">
      <c r="A13" s="13"/>
      <c r="B13" s="149" t="s">
        <v>110</v>
      </c>
      <c r="C13" s="149"/>
      <c r="D13" s="149"/>
      <c r="E13" s="149"/>
      <c r="F13" s="149"/>
      <c r="G13" s="149"/>
      <c r="H13" s="149"/>
    </row>
    <row r="14" spans="1:8" x14ac:dyDescent="0.25">
      <c r="A14" s="13"/>
      <c r="B14" s="149"/>
      <c r="C14" s="149"/>
      <c r="D14" s="149"/>
      <c r="E14" s="149"/>
      <c r="F14" s="149"/>
      <c r="G14" s="149"/>
      <c r="H14" s="149"/>
    </row>
    <row r="15" spans="1:8" x14ac:dyDescent="0.25">
      <c r="A15" s="13"/>
      <c r="B15" s="13"/>
      <c r="C15" s="13"/>
      <c r="D15" s="13"/>
      <c r="E15" s="13"/>
      <c r="F15" s="13"/>
      <c r="G15" s="13"/>
      <c r="H15" s="13"/>
    </row>
    <row r="16" spans="1:8" x14ac:dyDescent="0.25">
      <c r="A16" s="13"/>
      <c r="B16" s="154" t="s">
        <v>8</v>
      </c>
      <c r="C16" s="155"/>
      <c r="D16" s="155"/>
      <c r="E16" s="35">
        <v>30</v>
      </c>
      <c r="F16" s="36" t="s">
        <v>10</v>
      </c>
      <c r="G16" s="37">
        <f>SUM(E16*23333.333)</f>
        <v>699999.99</v>
      </c>
      <c r="H16" s="38"/>
    </row>
    <row r="17" spans="1:8" x14ac:dyDescent="0.25">
      <c r="A17" s="13"/>
      <c r="B17" s="150" t="s">
        <v>83</v>
      </c>
      <c r="C17" s="151"/>
      <c r="D17" s="151"/>
      <c r="E17" s="152"/>
      <c r="F17" s="153"/>
      <c r="G17" s="53">
        <v>105200</v>
      </c>
      <c r="H17" s="13"/>
    </row>
    <row r="18" spans="1:8" x14ac:dyDescent="0.25">
      <c r="A18" s="13"/>
      <c r="B18" s="24"/>
      <c r="C18" s="21"/>
      <c r="D18" s="21"/>
      <c r="E18" s="24"/>
      <c r="F18" s="24"/>
      <c r="G18" s="13"/>
      <c r="H18" s="13"/>
    </row>
    <row r="19" spans="1:8" x14ac:dyDescent="0.25">
      <c r="A19" s="13"/>
      <c r="B19" s="150" t="s">
        <v>11</v>
      </c>
      <c r="C19" s="150"/>
      <c r="D19" s="150"/>
      <c r="E19" s="150"/>
      <c r="F19" s="150"/>
      <c r="G19" s="150"/>
      <c r="H19" s="13"/>
    </row>
    <row r="20" spans="1:8" ht="30" x14ac:dyDescent="0.25">
      <c r="A20" s="13"/>
      <c r="B20" s="49" t="s">
        <v>76</v>
      </c>
      <c r="C20" s="50" t="s">
        <v>13</v>
      </c>
      <c r="D20" s="50" t="s">
        <v>14</v>
      </c>
      <c r="E20" s="50" t="s">
        <v>15</v>
      </c>
      <c r="F20" s="50" t="s">
        <v>16</v>
      </c>
      <c r="G20" s="50" t="s">
        <v>17</v>
      </c>
      <c r="H20" s="13"/>
    </row>
    <row r="21" spans="1:8" x14ac:dyDescent="0.25">
      <c r="A21" s="13"/>
      <c r="B21" s="156"/>
      <c r="C21" s="155"/>
      <c r="D21" s="155"/>
      <c r="E21" s="155"/>
      <c r="F21" s="155"/>
      <c r="G21" s="155"/>
      <c r="H21" s="13"/>
    </row>
    <row r="22" spans="1:8" x14ac:dyDescent="0.25">
      <c r="A22" s="13"/>
      <c r="B22" s="32" t="s">
        <v>77</v>
      </c>
      <c r="C22" s="56">
        <v>15040</v>
      </c>
      <c r="D22" s="56">
        <v>17479</v>
      </c>
      <c r="E22" s="57">
        <v>70000</v>
      </c>
      <c r="F22" s="52">
        <v>3</v>
      </c>
      <c r="G22" s="53">
        <f>E22*F22</f>
        <v>210000</v>
      </c>
      <c r="H22" s="13"/>
    </row>
    <row r="23" spans="1:8" x14ac:dyDescent="0.25">
      <c r="A23" s="13"/>
      <c r="B23" s="32" t="s">
        <v>77</v>
      </c>
      <c r="C23" s="55">
        <v>15050</v>
      </c>
      <c r="D23" s="55">
        <v>17497</v>
      </c>
      <c r="E23" s="57">
        <v>230000</v>
      </c>
      <c r="F23" s="52">
        <v>2</v>
      </c>
      <c r="G23" s="53">
        <f t="shared" ref="G23:G29" si="0">E23*F23</f>
        <v>460000</v>
      </c>
      <c r="H23" s="13"/>
    </row>
    <row r="24" spans="1:8" x14ac:dyDescent="0.25">
      <c r="A24" s="13"/>
      <c r="B24" s="32" t="s">
        <v>77</v>
      </c>
      <c r="C24" s="55">
        <v>15053</v>
      </c>
      <c r="D24" s="55">
        <v>17500</v>
      </c>
      <c r="E24" s="57">
        <v>135000</v>
      </c>
      <c r="F24" s="52">
        <v>3</v>
      </c>
      <c r="G24" s="53">
        <f t="shared" si="0"/>
        <v>405000</v>
      </c>
      <c r="H24" s="13"/>
    </row>
    <row r="25" spans="1:8" x14ac:dyDescent="0.25">
      <c r="A25" s="13"/>
      <c r="B25" s="32"/>
      <c r="C25" s="54"/>
      <c r="D25" s="54"/>
      <c r="E25" s="51"/>
      <c r="F25" s="52"/>
      <c r="G25" s="53">
        <f t="shared" si="0"/>
        <v>0</v>
      </c>
      <c r="H25" s="13"/>
    </row>
    <row r="26" spans="1:8" x14ac:dyDescent="0.25">
      <c r="A26" s="13"/>
      <c r="B26" s="32"/>
      <c r="C26" s="32"/>
      <c r="D26" s="32"/>
      <c r="E26" s="51"/>
      <c r="F26" s="52"/>
      <c r="G26" s="53">
        <f t="shared" si="0"/>
        <v>0</v>
      </c>
      <c r="H26" s="13"/>
    </row>
    <row r="27" spans="1:8" x14ac:dyDescent="0.25">
      <c r="A27" s="13"/>
      <c r="B27" s="32"/>
      <c r="C27" s="32"/>
      <c r="D27" s="32"/>
      <c r="E27" s="51"/>
      <c r="F27" s="52"/>
      <c r="G27" s="53">
        <f t="shared" si="0"/>
        <v>0</v>
      </c>
      <c r="H27" s="13"/>
    </row>
    <row r="28" spans="1:8" x14ac:dyDescent="0.25">
      <c r="A28" s="13"/>
      <c r="B28" s="32"/>
      <c r="C28" s="32"/>
      <c r="D28" s="32"/>
      <c r="E28" s="51"/>
      <c r="F28" s="52"/>
      <c r="G28" s="53">
        <f t="shared" si="0"/>
        <v>0</v>
      </c>
      <c r="H28" s="13"/>
    </row>
    <row r="29" spans="1:8" x14ac:dyDescent="0.25">
      <c r="A29" s="13"/>
      <c r="B29" s="32"/>
      <c r="C29" s="32"/>
      <c r="D29" s="32"/>
      <c r="E29" s="51"/>
      <c r="F29" s="52"/>
      <c r="G29" s="53">
        <f t="shared" si="0"/>
        <v>0</v>
      </c>
      <c r="H29" s="13"/>
    </row>
    <row r="30" spans="1:8" x14ac:dyDescent="0.25">
      <c r="A30" s="13"/>
      <c r="B30" s="13"/>
      <c r="C30" s="13"/>
      <c r="D30" s="13"/>
      <c r="E30" s="13"/>
      <c r="F30" s="13"/>
      <c r="G30" s="13"/>
      <c r="H30" s="13"/>
    </row>
    <row r="31" spans="1:8" x14ac:dyDescent="0.25">
      <c r="A31" s="13"/>
      <c r="B31" s="13"/>
      <c r="C31" s="13"/>
      <c r="D31" s="13"/>
      <c r="E31" s="157" t="s">
        <v>18</v>
      </c>
      <c r="F31" s="139"/>
      <c r="G31" s="26">
        <f>SUM(G22:G29)</f>
        <v>1075000</v>
      </c>
      <c r="H31" s="13"/>
    </row>
    <row r="32" spans="1:8" x14ac:dyDescent="0.25">
      <c r="A32" s="13"/>
      <c r="B32" s="13"/>
      <c r="C32" s="13"/>
      <c r="D32" s="13"/>
      <c r="E32" s="13"/>
      <c r="F32" s="13"/>
      <c r="G32" s="13"/>
      <c r="H32" s="13"/>
    </row>
    <row r="33" spans="1:8" x14ac:dyDescent="0.25">
      <c r="A33" s="13"/>
      <c r="B33" s="147" t="s">
        <v>19</v>
      </c>
      <c r="C33" s="147"/>
      <c r="D33" s="147"/>
      <c r="E33" s="147"/>
      <c r="F33" s="148">
        <f>SUM(G16+G17+G31)</f>
        <v>1880199.99</v>
      </c>
      <c r="G33" s="148"/>
      <c r="H33" s="13"/>
    </row>
    <row r="34" spans="1:8" x14ac:dyDescent="0.25">
      <c r="A34" s="13"/>
      <c r="B34" s="133"/>
      <c r="C34" s="132"/>
      <c r="D34" s="132"/>
      <c r="E34" s="136"/>
      <c r="F34" s="132"/>
      <c r="G34" s="13"/>
      <c r="H34" s="13"/>
    </row>
    <row r="35" spans="1:8" x14ac:dyDescent="0.25">
      <c r="A35" s="13"/>
      <c r="B35" s="24"/>
      <c r="C35" s="21"/>
      <c r="D35" s="21"/>
      <c r="E35" s="44"/>
      <c r="F35" s="21"/>
      <c r="G35" s="13"/>
      <c r="H35" s="13"/>
    </row>
    <row r="36" spans="1:8" x14ac:dyDescent="0.25">
      <c r="A36" s="13"/>
      <c r="B36" s="137" t="s">
        <v>20</v>
      </c>
      <c r="C36" s="138"/>
      <c r="D36" s="138"/>
      <c r="E36" s="138"/>
      <c r="F36" s="138"/>
      <c r="G36" s="139"/>
      <c r="H36" s="13"/>
    </row>
    <row r="37" spans="1:8" x14ac:dyDescent="0.25">
      <c r="A37" s="13"/>
      <c r="B37" s="13"/>
      <c r="C37" s="13"/>
      <c r="D37" s="13"/>
      <c r="E37" s="13"/>
      <c r="F37" s="13"/>
      <c r="G37" s="45"/>
      <c r="H37" s="13"/>
    </row>
    <row r="38" spans="1:8" x14ac:dyDescent="0.25">
      <c r="A38" s="13"/>
      <c r="B38" s="142" t="s">
        <v>78</v>
      </c>
      <c r="C38" s="142"/>
      <c r="D38" s="142"/>
      <c r="E38" s="142"/>
      <c r="F38" s="142"/>
      <c r="G38" s="142"/>
      <c r="H38" s="142"/>
    </row>
    <row r="39" spans="1:8" x14ac:dyDescent="0.25">
      <c r="A39" s="13"/>
      <c r="B39" s="142"/>
      <c r="C39" s="142"/>
      <c r="D39" s="142"/>
      <c r="E39" s="142"/>
      <c r="F39" s="142"/>
      <c r="G39" s="142"/>
      <c r="H39" s="142"/>
    </row>
    <row r="40" spans="1:8" x14ac:dyDescent="0.25">
      <c r="A40" s="13"/>
      <c r="B40" s="142"/>
      <c r="C40" s="142"/>
      <c r="D40" s="142"/>
      <c r="E40" s="142"/>
      <c r="F40" s="142"/>
      <c r="G40" s="142"/>
      <c r="H40" s="142"/>
    </row>
    <row r="41" spans="1:8" x14ac:dyDescent="0.25">
      <c r="A41" s="13"/>
      <c r="B41" s="24"/>
      <c r="C41" s="21"/>
      <c r="D41" s="21"/>
      <c r="E41" s="44"/>
      <c r="F41" s="21"/>
      <c r="G41" s="13"/>
      <c r="H41" s="13"/>
    </row>
    <row r="42" spans="1:8" x14ac:dyDescent="0.25">
      <c r="A42" s="13"/>
      <c r="B42" s="140" t="s">
        <v>79</v>
      </c>
      <c r="C42" s="140"/>
      <c r="D42" s="140"/>
      <c r="E42" s="140"/>
      <c r="F42" s="143">
        <v>210400</v>
      </c>
      <c r="G42" s="144"/>
      <c r="H42" s="13"/>
    </row>
    <row r="43" spans="1:8" x14ac:dyDescent="0.25">
      <c r="A43" s="13"/>
      <c r="B43" s="140" t="s">
        <v>80</v>
      </c>
      <c r="C43" s="140"/>
      <c r="D43" s="140"/>
      <c r="E43" s="140"/>
      <c r="F43" s="143">
        <v>0</v>
      </c>
      <c r="G43" s="144"/>
      <c r="H43" s="13"/>
    </row>
    <row r="44" spans="1:8" x14ac:dyDescent="0.25">
      <c r="A44" s="13"/>
      <c r="B44" s="140" t="s">
        <v>81</v>
      </c>
      <c r="C44" s="140"/>
      <c r="D44" s="140"/>
      <c r="E44" s="140"/>
      <c r="F44" s="145">
        <f>+F42+F43</f>
        <v>210400</v>
      </c>
      <c r="G44" s="146"/>
      <c r="H44" s="13"/>
    </row>
    <row r="45" spans="1:8" x14ac:dyDescent="0.25">
      <c r="A45" s="13"/>
      <c r="B45" s="13"/>
      <c r="C45" s="13"/>
      <c r="D45" s="13"/>
      <c r="E45" s="13"/>
      <c r="F45" s="13"/>
      <c r="G45" s="13"/>
      <c r="H45" s="13"/>
    </row>
    <row r="46" spans="1:8" x14ac:dyDescent="0.25">
      <c r="A46" s="13"/>
      <c r="B46" s="147" t="s">
        <v>17</v>
      </c>
      <c r="C46" s="147"/>
      <c r="D46" s="147"/>
      <c r="E46" s="147"/>
      <c r="F46" s="148">
        <f>+F33-F44</f>
        <v>1669799.99</v>
      </c>
      <c r="G46" s="148"/>
      <c r="H46" s="13"/>
    </row>
    <row r="47" spans="1:8" x14ac:dyDescent="0.25">
      <c r="A47" s="13"/>
      <c r="B47" s="13"/>
      <c r="C47" s="13"/>
      <c r="D47" s="13"/>
      <c r="E47" s="13"/>
      <c r="F47" s="13"/>
      <c r="G47" s="13"/>
      <c r="H47" s="13"/>
    </row>
    <row r="48" spans="1:8" x14ac:dyDescent="0.25">
      <c r="A48" s="13"/>
      <c r="B48" s="141"/>
      <c r="C48" s="141"/>
      <c r="D48" s="141"/>
      <c r="E48" s="141"/>
      <c r="F48" s="141"/>
      <c r="G48" s="141"/>
      <c r="H48" s="13"/>
    </row>
    <row r="49" spans="1:8" x14ac:dyDescent="0.25">
      <c r="A49" s="13"/>
      <c r="B49" s="142" t="s">
        <v>90</v>
      </c>
      <c r="C49" s="142"/>
      <c r="D49" s="142"/>
      <c r="E49" s="142"/>
      <c r="F49" s="142"/>
      <c r="G49" s="142"/>
      <c r="H49" s="142"/>
    </row>
    <row r="50" spans="1:8" x14ac:dyDescent="0.25">
      <c r="A50" s="13"/>
      <c r="B50" s="142"/>
      <c r="C50" s="142"/>
      <c r="D50" s="142"/>
      <c r="E50" s="142"/>
      <c r="F50" s="142"/>
      <c r="G50" s="142"/>
      <c r="H50" s="142"/>
    </row>
    <row r="51" spans="1:8" x14ac:dyDescent="0.25">
      <c r="A51" s="13"/>
      <c r="B51" s="142"/>
      <c r="C51" s="142"/>
      <c r="D51" s="142"/>
      <c r="E51" s="142"/>
      <c r="F51" s="142"/>
      <c r="G51" s="142"/>
      <c r="H51" s="142"/>
    </row>
    <row r="52" spans="1:8" x14ac:dyDescent="0.25">
      <c r="A52" s="13"/>
      <c r="B52" s="33"/>
      <c r="C52" s="33"/>
      <c r="D52" s="33"/>
      <c r="E52" s="33"/>
      <c r="F52" s="33"/>
      <c r="G52" s="33"/>
      <c r="H52" s="33"/>
    </row>
    <row r="53" spans="1:8" x14ac:dyDescent="0.25">
      <c r="A53" s="13"/>
      <c r="B53" s="33"/>
      <c r="C53" s="33"/>
      <c r="D53" s="33"/>
      <c r="E53" s="33"/>
      <c r="F53" s="33"/>
      <c r="G53" s="33"/>
      <c r="H53" s="33"/>
    </row>
    <row r="54" spans="1:8" x14ac:dyDescent="0.25">
      <c r="A54" s="13"/>
      <c r="B54" s="33"/>
      <c r="C54" s="33"/>
      <c r="D54" s="33"/>
      <c r="E54" s="33"/>
      <c r="F54" s="33"/>
      <c r="G54" s="33"/>
      <c r="H54" s="33"/>
    </row>
    <row r="55" spans="1:8" x14ac:dyDescent="0.25">
      <c r="A55" s="13"/>
      <c r="B55" s="33"/>
      <c r="C55" s="33"/>
      <c r="D55" s="33"/>
      <c r="E55" s="33"/>
      <c r="F55" s="33"/>
      <c r="G55" s="33"/>
      <c r="H55" s="33"/>
    </row>
    <row r="56" spans="1:8" x14ac:dyDescent="0.25">
      <c r="A56" s="13"/>
      <c r="B56" s="13"/>
      <c r="C56" s="131" t="s">
        <v>98</v>
      </c>
      <c r="D56" s="132"/>
      <c r="E56" s="132"/>
      <c r="F56" s="132"/>
      <c r="G56" s="13"/>
      <c r="H56" s="13"/>
    </row>
    <row r="57" spans="1:8" x14ac:dyDescent="0.25">
      <c r="A57" s="13"/>
      <c r="B57" s="13"/>
      <c r="C57" s="13"/>
      <c r="D57" s="133" t="s">
        <v>97</v>
      </c>
      <c r="E57" s="134"/>
      <c r="F57" s="13"/>
      <c r="G57" s="13"/>
      <c r="H57" s="13"/>
    </row>
    <row r="58" spans="1:8" x14ac:dyDescent="0.25">
      <c r="A58" s="13"/>
      <c r="B58" s="13"/>
      <c r="C58" s="135" t="s">
        <v>107</v>
      </c>
      <c r="D58" s="134"/>
      <c r="E58" s="134"/>
      <c r="F58" s="134"/>
      <c r="G58" s="13"/>
      <c r="H58" s="13"/>
    </row>
    <row r="59" spans="1:8" x14ac:dyDescent="0.25">
      <c r="A59" s="13"/>
      <c r="B59" s="133" t="s">
        <v>23</v>
      </c>
      <c r="C59" s="134"/>
      <c r="D59" s="134"/>
      <c r="E59" s="134"/>
      <c r="F59" s="134"/>
      <c r="G59" s="134"/>
      <c r="H59" s="13"/>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4">
    <cfRule type="expression" dxfId="27" priority="4">
      <formula>$K22="Por Fuera"</formula>
    </cfRule>
    <cfRule type="expression" dxfId="26" priority="5" stopIfTrue="1">
      <formula>$AV22="NO ENTRA"</formula>
    </cfRule>
  </conditionalFormatting>
  <conditionalFormatting sqref="C22:E24">
    <cfRule type="expression" dxfId="25" priority="1">
      <formula>$AV22="ENTRA"</formula>
    </cfRule>
  </conditionalFormatting>
  <conditionalFormatting sqref="E22:E24">
    <cfRule type="expression" dxfId="24" priority="2" stopIfTrue="1">
      <formula>$AV22="NO ENTRA"</formula>
    </cfRule>
  </conditionalFormatting>
  <hyperlinks>
    <hyperlink ref="C58" r:id="rId1" xr:uid="{00000000-0004-0000-0B00-000000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H47"/>
  <sheetViews>
    <sheetView topLeftCell="A37"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9" t="s">
        <v>1</v>
      </c>
      <c r="E5" s="160"/>
    </row>
    <row r="6" spans="2:8" x14ac:dyDescent="0.25">
      <c r="D6" s="159" t="s">
        <v>2</v>
      </c>
      <c r="E6" s="160"/>
    </row>
    <row r="8" spans="2:8" x14ac:dyDescent="0.25">
      <c r="D8" s="159" t="s">
        <v>3</v>
      </c>
      <c r="E8" s="160"/>
    </row>
    <row r="9" spans="2:8" x14ac:dyDescent="0.25">
      <c r="C9" s="131" t="s">
        <v>67</v>
      </c>
      <c r="D9" s="132"/>
      <c r="E9" s="132"/>
      <c r="F9" s="132"/>
    </row>
    <row r="10" spans="2:8" x14ac:dyDescent="0.25">
      <c r="D10" s="133" t="s">
        <v>68</v>
      </c>
      <c r="E10" s="160"/>
    </row>
    <row r="11" spans="2:8" x14ac:dyDescent="0.25">
      <c r="D11" s="13" t="s">
        <v>71</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c r="C19" s="7" t="s">
        <v>13</v>
      </c>
      <c r="D19" s="7" t="s">
        <v>14</v>
      </c>
      <c r="E19" s="7" t="s">
        <v>15</v>
      </c>
      <c r="F19" s="7" t="s">
        <v>16</v>
      </c>
      <c r="G19" s="7" t="s">
        <v>17</v>
      </c>
    </row>
    <row r="20" spans="2:8" x14ac:dyDescent="0.25">
      <c r="B20" s="166"/>
      <c r="C20" s="155"/>
      <c r="D20" s="155"/>
      <c r="E20" s="155"/>
      <c r="F20" s="155"/>
      <c r="G20" s="155"/>
    </row>
    <row r="21" spans="2:8" x14ac:dyDescent="0.25">
      <c r="B21" s="14"/>
      <c r="C21" s="19">
        <v>14406</v>
      </c>
      <c r="D21" s="19">
        <v>16575</v>
      </c>
      <c r="E21" s="15">
        <v>75000</v>
      </c>
      <c r="F21" s="9">
        <v>2</v>
      </c>
      <c r="G21" s="5">
        <f t="shared" ref="G21:G28" si="0">SUM(E21*F21)</f>
        <v>150000</v>
      </c>
      <c r="H21" s="13" t="s">
        <v>48</v>
      </c>
    </row>
    <row r="22" spans="2:8" x14ac:dyDescent="0.25">
      <c r="B22" s="14"/>
      <c r="C22" s="17"/>
      <c r="D22" s="17"/>
      <c r="E22" s="15">
        <v>0</v>
      </c>
      <c r="F22" s="9">
        <v>1</v>
      </c>
      <c r="G22" s="5">
        <f t="shared" si="0"/>
        <v>0</v>
      </c>
    </row>
    <row r="23" spans="2:8" x14ac:dyDescent="0.25">
      <c r="B23" s="4"/>
      <c r="C23" s="16"/>
      <c r="D23" s="16"/>
      <c r="E23" s="8">
        <v>0</v>
      </c>
      <c r="F23" s="9">
        <v>0</v>
      </c>
      <c r="G23" s="5">
        <f t="shared" si="0"/>
        <v>0</v>
      </c>
    </row>
    <row r="24" spans="2:8" x14ac:dyDescent="0.25">
      <c r="B24" s="4"/>
      <c r="C24" s="4"/>
      <c r="D24" s="4"/>
      <c r="E24" s="8"/>
      <c r="F24" s="9"/>
      <c r="G24" s="5">
        <f t="shared" si="0"/>
        <v>0</v>
      </c>
    </row>
    <row r="25" spans="2:8" x14ac:dyDescent="0.25">
      <c r="B25" s="4"/>
      <c r="C25" s="4"/>
      <c r="D25" s="4"/>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150000</v>
      </c>
    </row>
    <row r="32" spans="2:8" x14ac:dyDescent="0.25">
      <c r="B32" s="163" t="s">
        <v>19</v>
      </c>
      <c r="C32" s="162"/>
      <c r="D32" s="164"/>
      <c r="E32" s="165">
        <f>SUM(G16+G30)</f>
        <v>849999.99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31" t="s">
        <v>67</v>
      </c>
      <c r="D44" s="132"/>
      <c r="E44" s="132"/>
      <c r="F44" s="132"/>
    </row>
    <row r="45" spans="2:7" x14ac:dyDescent="0.25">
      <c r="D45" s="133" t="s">
        <v>68</v>
      </c>
      <c r="E45" s="160"/>
    </row>
    <row r="46" spans="2:7" x14ac:dyDescent="0.25">
      <c r="C46" s="135" t="s">
        <v>69</v>
      </c>
      <c r="D46" s="160"/>
      <c r="E46" s="160"/>
      <c r="F46" s="160"/>
    </row>
    <row r="47" spans="2:7" x14ac:dyDescent="0.25">
      <c r="B47" s="159" t="s">
        <v>23</v>
      </c>
      <c r="C47" s="160"/>
      <c r="D47" s="160"/>
      <c r="E47" s="160"/>
      <c r="F47" s="160"/>
      <c r="G47" s="160"/>
    </row>
  </sheetData>
  <mergeCells count="18">
    <mergeCell ref="B35:G35"/>
    <mergeCell ref="C44:F44"/>
    <mergeCell ref="C46:F46"/>
    <mergeCell ref="B47:G47"/>
    <mergeCell ref="D45:E45"/>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2">
    <cfRule type="expression" dxfId="23" priority="1">
      <formula>$AV21="ENTRA"</formula>
    </cfRule>
    <cfRule type="expression" dxfId="22" priority="2">
      <formula>$K21="Por Fuera"</formula>
    </cfRule>
    <cfRule type="expression" dxfId="21" priority="3" stopIfTrue="1">
      <formula>$AV21="NO ENTRA"</formula>
    </cfRule>
  </conditionalFormatting>
  <hyperlinks>
    <hyperlink ref="C46" r:id="rId1" xr:uid="{00000000-0004-0000-0C00-000000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47"/>
  <sheetViews>
    <sheetView topLeftCell="A26"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11</v>
      </c>
    </row>
    <row r="5" spans="2:8" x14ac:dyDescent="0.25">
      <c r="D5" s="159" t="s">
        <v>1</v>
      </c>
      <c r="E5" s="160"/>
    </row>
    <row r="6" spans="2:8" x14ac:dyDescent="0.25">
      <c r="D6" s="159" t="s">
        <v>2</v>
      </c>
      <c r="E6" s="160"/>
    </row>
    <row r="8" spans="2:8" x14ac:dyDescent="0.25">
      <c r="D8" s="159" t="s">
        <v>3</v>
      </c>
      <c r="E8" s="160"/>
    </row>
    <row r="9" spans="2:8" x14ac:dyDescent="0.25">
      <c r="C9" s="158" t="s">
        <v>40</v>
      </c>
      <c r="D9" s="132"/>
      <c r="E9" s="132"/>
      <c r="F9" s="132"/>
    </row>
    <row r="10" spans="2:8" x14ac:dyDescent="0.25">
      <c r="D10" s="159" t="s">
        <v>41</v>
      </c>
      <c r="E10" s="160"/>
    </row>
    <row r="11" spans="2:8" x14ac:dyDescent="0.25">
      <c r="D11" t="s">
        <v>43</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t="s">
        <v>12</v>
      </c>
      <c r="C19" s="7" t="s">
        <v>13</v>
      </c>
      <c r="D19" s="7" t="s">
        <v>14</v>
      </c>
      <c r="E19" s="7" t="s">
        <v>15</v>
      </c>
      <c r="F19" s="7" t="s">
        <v>16</v>
      </c>
      <c r="G19" s="7" t="s">
        <v>17</v>
      </c>
    </row>
    <row r="20" spans="2:8" x14ac:dyDescent="0.25">
      <c r="B20" s="166"/>
      <c r="C20" s="155"/>
      <c r="D20" s="155"/>
      <c r="E20" s="155"/>
      <c r="F20" s="155"/>
      <c r="G20" s="155"/>
    </row>
    <row r="21" spans="2:8" x14ac:dyDescent="0.25">
      <c r="B21" s="14">
        <v>73580</v>
      </c>
      <c r="C21" s="17">
        <v>14174</v>
      </c>
      <c r="D21" s="17">
        <v>16304</v>
      </c>
      <c r="E21" s="15">
        <v>70000</v>
      </c>
      <c r="F21" s="9">
        <v>2</v>
      </c>
      <c r="G21" s="5">
        <f t="shared" ref="G21:G28" si="0">SUM(E21*F21)</f>
        <v>140000</v>
      </c>
      <c r="H21" s="13" t="s">
        <v>48</v>
      </c>
    </row>
    <row r="22" spans="2:8" x14ac:dyDescent="0.25">
      <c r="B22" s="14">
        <v>73955</v>
      </c>
      <c r="C22" s="17">
        <v>14168</v>
      </c>
      <c r="D22" s="17">
        <v>16292</v>
      </c>
      <c r="E22" s="15">
        <v>70000</v>
      </c>
      <c r="F22" s="9">
        <v>2</v>
      </c>
      <c r="G22" s="5">
        <f t="shared" si="0"/>
        <v>140000</v>
      </c>
      <c r="H22" s="13" t="s">
        <v>48</v>
      </c>
    </row>
    <row r="23" spans="2:8" x14ac:dyDescent="0.25">
      <c r="B23" s="4">
        <v>74555</v>
      </c>
      <c r="C23" s="16">
        <v>14180</v>
      </c>
      <c r="D23" s="16">
        <v>16319</v>
      </c>
      <c r="E23" s="8">
        <v>75000</v>
      </c>
      <c r="F23" s="9">
        <v>3</v>
      </c>
      <c r="G23" s="5">
        <f t="shared" si="0"/>
        <v>225000</v>
      </c>
      <c r="H23" s="13" t="s">
        <v>48</v>
      </c>
    </row>
    <row r="24" spans="2:8" x14ac:dyDescent="0.25">
      <c r="B24" s="4">
        <v>74036</v>
      </c>
      <c r="C24" s="4">
        <v>14191</v>
      </c>
      <c r="D24" s="4">
        <v>16342</v>
      </c>
      <c r="E24" s="8">
        <v>125000</v>
      </c>
      <c r="F24" s="9">
        <v>2</v>
      </c>
      <c r="G24" s="5">
        <f t="shared" si="0"/>
        <v>250000</v>
      </c>
      <c r="H24" s="13" t="s">
        <v>48</v>
      </c>
    </row>
    <row r="25" spans="2:8" x14ac:dyDescent="0.25">
      <c r="B25" s="4">
        <v>72922</v>
      </c>
      <c r="C25" s="4">
        <v>14391</v>
      </c>
      <c r="D25" s="4">
        <v>16551</v>
      </c>
      <c r="E25" s="8">
        <v>70000</v>
      </c>
      <c r="F25" s="9">
        <v>2</v>
      </c>
      <c r="G25" s="5">
        <f t="shared" si="0"/>
        <v>140000</v>
      </c>
      <c r="H25" t="s">
        <v>48</v>
      </c>
    </row>
    <row r="26" spans="2:8" x14ac:dyDescent="0.25">
      <c r="B26" s="4">
        <v>74119</v>
      </c>
      <c r="C26" s="4">
        <v>14319</v>
      </c>
      <c r="D26" s="4">
        <v>16476</v>
      </c>
      <c r="E26" s="8">
        <v>170000</v>
      </c>
      <c r="F26" s="9">
        <v>2</v>
      </c>
      <c r="G26" s="5">
        <f t="shared" si="0"/>
        <v>340000</v>
      </c>
      <c r="H26" t="s">
        <v>48</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1235000</v>
      </c>
    </row>
    <row r="32" spans="2:8" x14ac:dyDescent="0.25">
      <c r="B32" s="163" t="s">
        <v>19</v>
      </c>
      <c r="C32" s="162"/>
      <c r="D32" s="164"/>
      <c r="E32" s="165">
        <f>SUM(G16+G30)</f>
        <v>1934999.99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58" t="s">
        <v>40</v>
      </c>
      <c r="D44" s="132"/>
      <c r="E44" s="132"/>
      <c r="F44" s="132"/>
    </row>
    <row r="45" spans="2:7" x14ac:dyDescent="0.25">
      <c r="C45" s="159" t="s">
        <v>41</v>
      </c>
      <c r="D45" s="160"/>
      <c r="E45" s="160"/>
      <c r="F45" s="160"/>
    </row>
    <row r="46" spans="2:7" x14ac:dyDescent="0.25">
      <c r="C46" s="135" t="s">
        <v>42</v>
      </c>
      <c r="D46" s="160"/>
      <c r="E46" s="160"/>
      <c r="F46" s="160"/>
    </row>
    <row r="47" spans="2:7" x14ac:dyDescent="0.25">
      <c r="B47" s="159" t="s">
        <v>23</v>
      </c>
      <c r="C47" s="160"/>
      <c r="D47" s="160"/>
      <c r="E47" s="160"/>
      <c r="F47" s="160"/>
      <c r="G47" s="160"/>
    </row>
  </sheetData>
  <mergeCells count="18">
    <mergeCell ref="B35:G35"/>
    <mergeCell ref="C44:F44"/>
    <mergeCell ref="C45:F45"/>
    <mergeCell ref="C46:F46"/>
    <mergeCell ref="B47:G47"/>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2">
    <cfRule type="expression" dxfId="20" priority="1">
      <formula>$AV21="ENTRA"</formula>
    </cfRule>
    <cfRule type="expression" dxfId="19" priority="2">
      <formula>$K21="Por Fuera"</formula>
    </cfRule>
    <cfRule type="expression" dxfId="18" priority="3" stopIfTrue="1">
      <formula>$AV21="NO ENTRA"</formula>
    </cfRule>
  </conditionalFormatting>
  <hyperlinks>
    <hyperlink ref="C46" r:id="rId1" xr:uid="{00000000-0004-0000-0D00-000000000000}"/>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I63"/>
  <sheetViews>
    <sheetView topLeftCell="A17" workbookViewId="0">
      <selection activeCell="L68" sqref="L68"/>
    </sheetView>
  </sheetViews>
  <sheetFormatPr baseColWidth="10" defaultColWidth="15.140625" defaultRowHeight="15" x14ac:dyDescent="0.25"/>
  <cols>
    <col min="1" max="1" width="4.85546875" style="13" customWidth="1"/>
    <col min="2" max="3" width="11.42578125" style="13" customWidth="1"/>
    <col min="4" max="4" width="14.140625"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6</v>
      </c>
    </row>
    <row r="5" spans="2:8" x14ac:dyDescent="0.25">
      <c r="D5" s="133" t="s">
        <v>1</v>
      </c>
      <c r="E5" s="134"/>
    </row>
    <row r="6" spans="2:8" x14ac:dyDescent="0.25">
      <c r="D6" s="133" t="s">
        <v>2</v>
      </c>
      <c r="E6" s="134"/>
    </row>
    <row r="8" spans="2:8" x14ac:dyDescent="0.25">
      <c r="D8" s="133" t="s">
        <v>3</v>
      </c>
      <c r="E8" s="134"/>
    </row>
    <row r="9" spans="2:8" x14ac:dyDescent="0.25">
      <c r="C9" s="131" t="s">
        <v>53</v>
      </c>
      <c r="D9" s="132"/>
      <c r="E9" s="132"/>
      <c r="F9" s="132"/>
    </row>
    <row r="10" spans="2:8" x14ac:dyDescent="0.25">
      <c r="D10" s="133" t="s">
        <v>54</v>
      </c>
      <c r="E10" s="134"/>
    </row>
    <row r="11" spans="2:8" x14ac:dyDescent="0.25">
      <c r="D11" s="13" t="s">
        <v>72</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t="s">
        <v>77</v>
      </c>
      <c r="C22" s="47">
        <v>14419</v>
      </c>
      <c r="D22" s="47">
        <v>16598</v>
      </c>
      <c r="E22" s="39">
        <v>80000</v>
      </c>
      <c r="F22" s="40">
        <v>2</v>
      </c>
      <c r="G22" s="41">
        <f t="shared" ref="G22:G29" si="0">SUM(E22*F22)</f>
        <v>160000</v>
      </c>
    </row>
    <row r="23" spans="2:7" x14ac:dyDescent="0.25">
      <c r="B23" s="31" t="s">
        <v>77</v>
      </c>
      <c r="C23" s="47">
        <v>14459</v>
      </c>
      <c r="D23" s="47">
        <v>16694</v>
      </c>
      <c r="E23" s="39">
        <v>102000</v>
      </c>
      <c r="F23" s="40">
        <v>2</v>
      </c>
      <c r="G23" s="41">
        <f t="shared" si="0"/>
        <v>204000</v>
      </c>
    </row>
    <row r="24" spans="2:7" x14ac:dyDescent="0.25">
      <c r="B24" s="31" t="s">
        <v>74</v>
      </c>
      <c r="C24" s="48" t="s">
        <v>88</v>
      </c>
      <c r="D24" s="48" t="s">
        <v>89</v>
      </c>
      <c r="E24" s="39">
        <v>39600</v>
      </c>
      <c r="F24" s="40">
        <v>1</v>
      </c>
      <c r="G24" s="41">
        <f t="shared" si="0"/>
        <v>39600</v>
      </c>
    </row>
    <row r="25" spans="2:7" x14ac:dyDescent="0.25">
      <c r="B25" s="31"/>
      <c r="C25" s="47"/>
      <c r="D25" s="47"/>
      <c r="E25" s="39"/>
      <c r="F25" s="40"/>
      <c r="G25" s="41">
        <f t="shared" si="0"/>
        <v>0</v>
      </c>
    </row>
    <row r="26" spans="2:7" x14ac:dyDescent="0.25">
      <c r="B26" s="31"/>
      <c r="C26" s="47"/>
      <c r="D26" s="47"/>
      <c r="E26" s="39"/>
      <c r="F26" s="40"/>
      <c r="G26" s="41">
        <f t="shared" si="0"/>
        <v>0</v>
      </c>
    </row>
    <row r="27" spans="2:7" x14ac:dyDescent="0.25">
      <c r="B27" s="18"/>
      <c r="C27" s="42"/>
      <c r="D27" s="42"/>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403600</v>
      </c>
    </row>
    <row r="33" spans="2:8" x14ac:dyDescent="0.25">
      <c r="B33" s="147" t="s">
        <v>19</v>
      </c>
      <c r="C33" s="147"/>
      <c r="D33" s="147"/>
      <c r="E33" s="147"/>
      <c r="F33" s="148">
        <f>SUM(G16+G17+G31)</f>
        <v>1208799.99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43628</v>
      </c>
      <c r="G43" s="144"/>
    </row>
    <row r="44" spans="2:8" x14ac:dyDescent="0.25">
      <c r="B44" s="140" t="s">
        <v>81</v>
      </c>
      <c r="C44" s="140"/>
      <c r="D44" s="140"/>
      <c r="E44" s="140"/>
      <c r="F44" s="145">
        <f>+F42+F43</f>
        <v>254028</v>
      </c>
      <c r="G44" s="146"/>
    </row>
    <row r="46" spans="2:8" x14ac:dyDescent="0.25">
      <c r="B46" s="147" t="s">
        <v>17</v>
      </c>
      <c r="C46" s="147"/>
      <c r="D46" s="147"/>
      <c r="E46" s="147"/>
      <c r="F46" s="148">
        <f>+F33-F44</f>
        <v>954771.99</v>
      </c>
      <c r="G46" s="148"/>
    </row>
    <row r="48" spans="2:8" x14ac:dyDescent="0.25">
      <c r="B48" s="141" t="s">
        <v>82</v>
      </c>
      <c r="C48" s="141"/>
      <c r="D48" s="141"/>
      <c r="E48" s="141"/>
      <c r="F48" s="141"/>
      <c r="G48" s="141"/>
    </row>
    <row r="49" spans="2:9" ht="15" customHeight="1" x14ac:dyDescent="0.25">
      <c r="B49" s="142" t="s">
        <v>85</v>
      </c>
      <c r="C49" s="142"/>
      <c r="D49" s="142"/>
      <c r="E49" s="142"/>
      <c r="F49" s="142"/>
      <c r="G49" s="142"/>
      <c r="H49" s="142"/>
      <c r="I49" s="33"/>
    </row>
    <row r="50" spans="2:9" x14ac:dyDescent="0.25">
      <c r="B50" s="142"/>
      <c r="C50" s="142"/>
      <c r="D50" s="142"/>
      <c r="E50" s="142"/>
      <c r="F50" s="142"/>
      <c r="G50" s="142"/>
      <c r="H50" s="142"/>
      <c r="I50" s="33"/>
    </row>
    <row r="51" spans="2:9" x14ac:dyDescent="0.25">
      <c r="B51" s="142"/>
      <c r="C51" s="142"/>
      <c r="D51" s="142"/>
      <c r="E51" s="142"/>
      <c r="F51" s="142"/>
      <c r="G51" s="142"/>
      <c r="H51" s="142"/>
      <c r="I51" s="33"/>
    </row>
    <row r="52" spans="2:9" ht="30" customHeight="1" x14ac:dyDescent="0.25">
      <c r="B52" s="142" t="s">
        <v>84</v>
      </c>
      <c r="C52" s="142"/>
      <c r="D52" s="142"/>
      <c r="E52" s="142"/>
      <c r="F52" s="142"/>
      <c r="G52" s="142"/>
      <c r="H52" s="142"/>
      <c r="I52" s="33"/>
    </row>
    <row r="53" spans="2:9" ht="15" customHeight="1" x14ac:dyDescent="0.25">
      <c r="B53" s="142" t="s">
        <v>86</v>
      </c>
      <c r="C53" s="142"/>
      <c r="D53" s="142"/>
      <c r="E53" s="142"/>
      <c r="F53" s="142"/>
      <c r="G53" s="142"/>
      <c r="H53" s="142"/>
      <c r="I53" s="33"/>
    </row>
    <row r="54" spans="2:9" x14ac:dyDescent="0.25">
      <c r="B54" s="142"/>
      <c r="C54" s="142"/>
      <c r="D54" s="142"/>
      <c r="E54" s="142"/>
      <c r="F54" s="142"/>
      <c r="G54" s="142"/>
      <c r="H54" s="142"/>
      <c r="I54" s="33"/>
    </row>
    <row r="55" spans="2:9" x14ac:dyDescent="0.25">
      <c r="B55" s="142"/>
      <c r="C55" s="142"/>
      <c r="D55" s="142"/>
      <c r="E55" s="142"/>
      <c r="F55" s="142"/>
      <c r="G55" s="142"/>
      <c r="H55" s="142"/>
      <c r="I55" s="33"/>
    </row>
    <row r="56" spans="2:9" ht="29.25" customHeight="1" x14ac:dyDescent="0.25">
      <c r="B56" s="142"/>
      <c r="C56" s="142"/>
      <c r="D56" s="142"/>
      <c r="E56" s="142"/>
      <c r="F56" s="142"/>
      <c r="G56" s="142"/>
      <c r="H56" s="142"/>
      <c r="I56" s="33"/>
    </row>
    <row r="60" spans="2:9" x14ac:dyDescent="0.25">
      <c r="C60" s="131" t="s">
        <v>53</v>
      </c>
      <c r="D60" s="131"/>
      <c r="E60" s="131"/>
      <c r="F60" s="131"/>
    </row>
    <row r="61" spans="2:9" x14ac:dyDescent="0.25">
      <c r="D61" s="133" t="s">
        <v>54</v>
      </c>
      <c r="E61" s="133"/>
    </row>
    <row r="62" spans="2:9" x14ac:dyDescent="0.25">
      <c r="C62" s="135" t="s">
        <v>55</v>
      </c>
      <c r="D62" s="135"/>
      <c r="E62" s="135"/>
      <c r="F62" s="135"/>
    </row>
    <row r="63" spans="2:9" x14ac:dyDescent="0.25">
      <c r="B63" s="133" t="s">
        <v>23</v>
      </c>
      <c r="C63" s="133"/>
      <c r="D63" s="133"/>
      <c r="E63" s="133"/>
      <c r="F63" s="133"/>
      <c r="G63" s="133"/>
    </row>
  </sheetData>
  <mergeCells count="34">
    <mergeCell ref="E31:F31"/>
    <mergeCell ref="B34:D34"/>
    <mergeCell ref="E34:F34"/>
    <mergeCell ref="B36:G36"/>
    <mergeCell ref="B42:E42"/>
    <mergeCell ref="B33:E33"/>
    <mergeCell ref="F33:G33"/>
    <mergeCell ref="B38:H40"/>
    <mergeCell ref="F42:G42"/>
    <mergeCell ref="B52:H52"/>
    <mergeCell ref="B53:H56"/>
    <mergeCell ref="B46:E46"/>
    <mergeCell ref="F46:G46"/>
    <mergeCell ref="B43:E43"/>
    <mergeCell ref="F43:G43"/>
    <mergeCell ref="B44:E44"/>
    <mergeCell ref="F44:G44"/>
    <mergeCell ref="B48:G48"/>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B49:H51"/>
  </mergeCells>
  <conditionalFormatting sqref="C22:D26">
    <cfRule type="expression" dxfId="17" priority="1">
      <formula>$AV22="ENTRA"</formula>
    </cfRule>
    <cfRule type="expression" dxfId="16" priority="2">
      <formula>$K22="Por Fuera"</formula>
    </cfRule>
    <cfRule type="expression" dxfId="15" priority="3" stopIfTrue="1">
      <formula>$AV22="NO ENTRA"</formula>
    </cfRule>
  </conditionalFormatting>
  <hyperlinks>
    <hyperlink ref="C62" r:id="rId1" xr:uid="{00000000-0004-0000-0E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I63"/>
  <sheetViews>
    <sheetView topLeftCell="A13" workbookViewId="0">
      <selection activeCell="M18" sqref="M18"/>
    </sheetView>
  </sheetViews>
  <sheetFormatPr baseColWidth="10" defaultColWidth="15.140625" defaultRowHeight="15" x14ac:dyDescent="0.25"/>
  <cols>
    <col min="1" max="1" width="4.85546875" style="13" customWidth="1"/>
    <col min="2" max="4" width="12"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2</v>
      </c>
    </row>
    <row r="5" spans="2:8" x14ac:dyDescent="0.25">
      <c r="D5" s="133" t="s">
        <v>1</v>
      </c>
      <c r="E5" s="134"/>
    </row>
    <row r="6" spans="2:8" x14ac:dyDescent="0.25">
      <c r="D6" s="133" t="s">
        <v>2</v>
      </c>
      <c r="E6" s="134"/>
    </row>
    <row r="8" spans="2:8" x14ac:dyDescent="0.25">
      <c r="D8" s="133" t="s">
        <v>3</v>
      </c>
      <c r="E8" s="134"/>
    </row>
    <row r="9" spans="2:8" x14ac:dyDescent="0.25">
      <c r="C9" s="131" t="s">
        <v>57</v>
      </c>
      <c r="D9" s="132"/>
      <c r="E9" s="132"/>
      <c r="F9" s="132"/>
    </row>
    <row r="10" spans="2:8" x14ac:dyDescent="0.25">
      <c r="D10" s="133" t="s">
        <v>62</v>
      </c>
      <c r="E10" s="134"/>
    </row>
    <row r="11" spans="2:8" x14ac:dyDescent="0.25">
      <c r="D11" s="13" t="s">
        <v>70</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c r="C22" s="46"/>
      <c r="D22" s="46"/>
      <c r="E22" s="39"/>
      <c r="F22" s="40"/>
      <c r="G22" s="41">
        <f t="shared" ref="G22:G29" si="0">SUM(E22*F22)</f>
        <v>0</v>
      </c>
    </row>
    <row r="23" spans="2:7" x14ac:dyDescent="0.25">
      <c r="B23" s="31"/>
      <c r="C23" s="46"/>
      <c r="D23" s="46"/>
      <c r="E23" s="39"/>
      <c r="F23" s="40"/>
      <c r="G23" s="41">
        <f t="shared" si="0"/>
        <v>0</v>
      </c>
    </row>
    <row r="24" spans="2:7" x14ac:dyDescent="0.25">
      <c r="B24" s="18"/>
      <c r="C24" s="42"/>
      <c r="D24" s="42"/>
      <c r="E24" s="43"/>
      <c r="F24" s="40"/>
      <c r="G24" s="41">
        <f t="shared" si="0"/>
        <v>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0</v>
      </c>
    </row>
    <row r="33" spans="2:8" x14ac:dyDescent="0.25">
      <c r="B33" s="147" t="s">
        <v>19</v>
      </c>
      <c r="C33" s="147"/>
      <c r="D33" s="147"/>
      <c r="E33" s="147"/>
      <c r="F33" s="148">
        <f>SUM(G16+G17+G31)</f>
        <v>805199.99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0</v>
      </c>
      <c r="G43" s="144"/>
    </row>
    <row r="44" spans="2:8" x14ac:dyDescent="0.25">
      <c r="B44" s="140" t="s">
        <v>81</v>
      </c>
      <c r="C44" s="140"/>
      <c r="D44" s="140"/>
      <c r="E44" s="140"/>
      <c r="F44" s="145">
        <f>+F42+F43</f>
        <v>210400</v>
      </c>
      <c r="G44" s="146"/>
    </row>
    <row r="46" spans="2:8" x14ac:dyDescent="0.25">
      <c r="B46" s="147" t="s">
        <v>17</v>
      </c>
      <c r="C46" s="147"/>
      <c r="D46" s="147"/>
      <c r="E46" s="147"/>
      <c r="F46" s="148">
        <f>+F33-F44</f>
        <v>594799.99</v>
      </c>
      <c r="G46" s="148"/>
    </row>
    <row r="48" spans="2:8" x14ac:dyDescent="0.25">
      <c r="B48" s="141" t="s">
        <v>82</v>
      </c>
      <c r="C48" s="141"/>
      <c r="D48" s="141"/>
      <c r="E48" s="141"/>
      <c r="F48" s="141"/>
      <c r="G48" s="141"/>
    </row>
    <row r="49" spans="2:9" ht="15" customHeight="1" x14ac:dyDescent="0.25">
      <c r="B49" s="142" t="s">
        <v>85</v>
      </c>
      <c r="C49" s="142"/>
      <c r="D49" s="142"/>
      <c r="E49" s="142"/>
      <c r="F49" s="142"/>
      <c r="G49" s="142"/>
      <c r="H49" s="142"/>
      <c r="I49" s="33"/>
    </row>
    <row r="50" spans="2:9" x14ac:dyDescent="0.25">
      <c r="B50" s="142"/>
      <c r="C50" s="142"/>
      <c r="D50" s="142"/>
      <c r="E50" s="142"/>
      <c r="F50" s="142"/>
      <c r="G50" s="142"/>
      <c r="H50" s="142"/>
      <c r="I50" s="33"/>
    </row>
    <row r="51" spans="2:9" x14ac:dyDescent="0.25">
      <c r="B51" s="142"/>
      <c r="C51" s="142"/>
      <c r="D51" s="142"/>
      <c r="E51" s="142"/>
      <c r="F51" s="142"/>
      <c r="G51" s="142"/>
      <c r="H51" s="142"/>
      <c r="I51" s="33"/>
    </row>
    <row r="52" spans="2:9" ht="30.75" customHeight="1" x14ac:dyDescent="0.25">
      <c r="B52" s="142" t="s">
        <v>84</v>
      </c>
      <c r="C52" s="142"/>
      <c r="D52" s="142"/>
      <c r="E52" s="142"/>
      <c r="F52" s="142"/>
      <c r="G52" s="142"/>
      <c r="H52" s="142"/>
      <c r="I52" s="33"/>
    </row>
    <row r="53" spans="2:9" ht="15" customHeight="1" x14ac:dyDescent="0.25">
      <c r="B53" s="142" t="s">
        <v>86</v>
      </c>
      <c r="C53" s="142"/>
      <c r="D53" s="142"/>
      <c r="E53" s="142"/>
      <c r="F53" s="142"/>
      <c r="G53" s="142"/>
      <c r="H53" s="142"/>
      <c r="I53" s="33"/>
    </row>
    <row r="54" spans="2:9" x14ac:dyDescent="0.25">
      <c r="B54" s="142"/>
      <c r="C54" s="142"/>
      <c r="D54" s="142"/>
      <c r="E54" s="142"/>
      <c r="F54" s="142"/>
      <c r="G54" s="142"/>
      <c r="H54" s="142"/>
      <c r="I54" s="33"/>
    </row>
    <row r="55" spans="2:9" x14ac:dyDescent="0.25">
      <c r="B55" s="142"/>
      <c r="C55" s="142"/>
      <c r="D55" s="142"/>
      <c r="E55" s="142"/>
      <c r="F55" s="142"/>
      <c r="G55" s="142"/>
      <c r="H55" s="142"/>
      <c r="I55" s="33"/>
    </row>
    <row r="56" spans="2:9" ht="30" customHeight="1" x14ac:dyDescent="0.25">
      <c r="B56" s="142"/>
      <c r="C56" s="142"/>
      <c r="D56" s="142"/>
      <c r="E56" s="142"/>
      <c r="F56" s="142"/>
      <c r="G56" s="142"/>
      <c r="H56" s="142"/>
      <c r="I56" s="33"/>
    </row>
    <row r="60" spans="2:9" x14ac:dyDescent="0.25">
      <c r="C60" s="131" t="s">
        <v>57</v>
      </c>
      <c r="D60" s="132"/>
      <c r="E60" s="132"/>
      <c r="F60" s="132"/>
    </row>
    <row r="61" spans="2:9" x14ac:dyDescent="0.25">
      <c r="D61" s="133" t="s">
        <v>62</v>
      </c>
      <c r="E61" s="134"/>
    </row>
    <row r="62" spans="2:9" x14ac:dyDescent="0.25">
      <c r="C62" s="135" t="s">
        <v>63</v>
      </c>
      <c r="D62" s="134"/>
      <c r="E62" s="134"/>
      <c r="F62" s="134"/>
    </row>
    <row r="63" spans="2:9" x14ac:dyDescent="0.25">
      <c r="B63" s="133" t="s">
        <v>23</v>
      </c>
      <c r="C63" s="134"/>
      <c r="D63" s="134"/>
      <c r="E63" s="134"/>
      <c r="F63" s="134"/>
      <c r="G63" s="134"/>
    </row>
  </sheetData>
  <mergeCells count="34">
    <mergeCell ref="B48:G48"/>
    <mergeCell ref="B49:H51"/>
    <mergeCell ref="B52:H52"/>
    <mergeCell ref="B53:H56"/>
    <mergeCell ref="B46:E46"/>
    <mergeCell ref="F46:G46"/>
    <mergeCell ref="B33:E33"/>
    <mergeCell ref="F33:G33"/>
    <mergeCell ref="B34:D34"/>
    <mergeCell ref="E34:F34"/>
    <mergeCell ref="B44:E44"/>
    <mergeCell ref="F44:G44"/>
    <mergeCell ref="B36:G36"/>
    <mergeCell ref="B38:H40"/>
    <mergeCell ref="B42:E42"/>
    <mergeCell ref="F42:G42"/>
    <mergeCell ref="B43:E43"/>
    <mergeCell ref="F43:G43"/>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14" priority="1">
      <formula>$AV22="ENTRA"</formula>
    </cfRule>
    <cfRule type="expression" dxfId="13" priority="2">
      <formula>$K22="Por Fuera"</formula>
    </cfRule>
    <cfRule type="expression" dxfId="12" priority="3" stopIfTrue="1">
      <formula>$AV22="NO ENTRA"</formula>
    </cfRule>
  </conditionalFormatting>
  <hyperlinks>
    <hyperlink ref="C62" r:id="rId1" xr:uid="{00000000-0004-0000-0F00-000000000000}"/>
  </hyperlinks>
  <pageMargins left="0.70866141732283472" right="0.70866141732283472" top="0.74803149606299213" bottom="0.74803149606299213" header="0.31496062992125984" footer="0.31496062992125984"/>
  <pageSetup paperSize="9" scale="71"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I65"/>
  <sheetViews>
    <sheetView topLeftCell="A47" workbookViewId="0">
      <selection sqref="A1:H65"/>
    </sheetView>
  </sheetViews>
  <sheetFormatPr baseColWidth="10" defaultColWidth="15.140625" defaultRowHeight="15" x14ac:dyDescent="0.25"/>
  <cols>
    <col min="1" max="1" width="4.85546875" customWidth="1"/>
    <col min="2" max="4" width="11.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9" t="s">
        <v>1</v>
      </c>
      <c r="E5" s="160"/>
    </row>
    <row r="6" spans="2:8" x14ac:dyDescent="0.25">
      <c r="D6" s="159" t="s">
        <v>2</v>
      </c>
      <c r="E6" s="160"/>
    </row>
    <row r="8" spans="2:8" x14ac:dyDescent="0.25">
      <c r="D8" s="159" t="s">
        <v>3</v>
      </c>
      <c r="E8" s="160"/>
    </row>
    <row r="9" spans="2:8" x14ac:dyDescent="0.25">
      <c r="C9" s="131" t="s">
        <v>49</v>
      </c>
      <c r="D9" s="132"/>
      <c r="E9" s="132"/>
      <c r="F9" s="132"/>
    </row>
    <row r="10" spans="2:8" x14ac:dyDescent="0.25">
      <c r="D10" s="133" t="s">
        <v>50</v>
      </c>
      <c r="E10" s="160"/>
    </row>
    <row r="11" spans="2:8" x14ac:dyDescent="0.25">
      <c r="D11" s="13" t="s">
        <v>51</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235" t="s">
        <v>8</v>
      </c>
      <c r="C16" s="155"/>
      <c r="D16" s="155"/>
      <c r="E16" s="28">
        <v>30</v>
      </c>
      <c r="F16" s="29" t="s">
        <v>10</v>
      </c>
      <c r="G16" s="27">
        <f>SUM(E16*23333.333)</f>
        <v>699999.99</v>
      </c>
      <c r="H16" s="6"/>
    </row>
    <row r="17" spans="2:7" x14ac:dyDescent="0.25">
      <c r="B17" s="150" t="s">
        <v>83</v>
      </c>
      <c r="C17" s="151"/>
      <c r="D17" s="151"/>
      <c r="E17" s="236"/>
      <c r="F17" s="237"/>
      <c r="G17" s="22">
        <v>105200</v>
      </c>
    </row>
    <row r="18" spans="2:7" x14ac:dyDescent="0.25">
      <c r="B18" s="24"/>
      <c r="C18" s="21"/>
      <c r="D18" s="21"/>
      <c r="E18" s="2"/>
      <c r="F18" s="2"/>
    </row>
    <row r="19" spans="2:7" x14ac:dyDescent="0.25">
      <c r="C19" s="159" t="s">
        <v>11</v>
      </c>
      <c r="D19" s="160"/>
      <c r="E19" s="160"/>
      <c r="F19" s="160"/>
    </row>
    <row r="20" spans="2:7" ht="30" customHeight="1" x14ac:dyDescent="0.25">
      <c r="B20" s="30" t="s">
        <v>76</v>
      </c>
      <c r="C20" s="12" t="s">
        <v>13</v>
      </c>
      <c r="D20" s="12" t="s">
        <v>14</v>
      </c>
      <c r="E20" s="12" t="s">
        <v>15</v>
      </c>
      <c r="F20" s="12" t="s">
        <v>16</v>
      </c>
      <c r="G20" s="12" t="s">
        <v>17</v>
      </c>
    </row>
    <row r="21" spans="2:7" x14ac:dyDescent="0.25">
      <c r="B21" s="166"/>
      <c r="C21" s="155"/>
      <c r="D21" s="155"/>
      <c r="E21" s="155"/>
      <c r="F21" s="155"/>
      <c r="G21" s="155"/>
    </row>
    <row r="22" spans="2:7" x14ac:dyDescent="0.25">
      <c r="B22" s="14"/>
      <c r="C22" s="19"/>
      <c r="D22" s="19"/>
      <c r="E22" s="15"/>
      <c r="F22" s="9"/>
      <c r="G22" s="5">
        <f t="shared" ref="G22:G29" si="0">SUM(E22*F22)</f>
        <v>0</v>
      </c>
    </row>
    <row r="23" spans="2:7" x14ac:dyDescent="0.25">
      <c r="B23" s="14"/>
      <c r="C23" s="17"/>
      <c r="D23" s="17"/>
      <c r="E23" s="15"/>
      <c r="F23" s="9"/>
      <c r="G23" s="5">
        <f t="shared" si="0"/>
        <v>0</v>
      </c>
    </row>
    <row r="24" spans="2:7" x14ac:dyDescent="0.25">
      <c r="B24" s="4"/>
      <c r="C24" s="16"/>
      <c r="D24" s="16"/>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c r="B29" s="4"/>
      <c r="C29" s="4"/>
      <c r="D29" s="4"/>
      <c r="E29" s="8"/>
      <c r="F29" s="9"/>
      <c r="G29" s="5">
        <f t="shared" si="0"/>
        <v>0</v>
      </c>
    </row>
    <row r="31" spans="2:7" x14ac:dyDescent="0.25">
      <c r="E31" s="157" t="s">
        <v>18</v>
      </c>
      <c r="F31" s="139"/>
      <c r="G31" s="26">
        <f>SUM(G22:G29)</f>
        <v>0</v>
      </c>
    </row>
    <row r="33" spans="2:8" x14ac:dyDescent="0.25">
      <c r="B33" s="147" t="s">
        <v>19</v>
      </c>
      <c r="C33" s="147"/>
      <c r="D33" s="147"/>
      <c r="E33" s="147"/>
      <c r="F33" s="148">
        <f>SUM(G16+G17+G31)</f>
        <v>805199.99</v>
      </c>
      <c r="G33" s="148"/>
    </row>
    <row r="34" spans="2:8" x14ac:dyDescent="0.25">
      <c r="B34" s="159"/>
      <c r="C34" s="132"/>
      <c r="D34" s="132"/>
      <c r="E34" s="238"/>
      <c r="F34" s="132"/>
    </row>
    <row r="35" spans="2:8" x14ac:dyDescent="0.25">
      <c r="B35" s="2"/>
      <c r="C35" s="21"/>
      <c r="D35" s="21"/>
      <c r="E35" s="23"/>
      <c r="F35" s="21"/>
    </row>
    <row r="36" spans="2:8" x14ac:dyDescent="0.25">
      <c r="B36" s="239" t="s">
        <v>20</v>
      </c>
      <c r="C36" s="138"/>
      <c r="D36" s="138"/>
      <c r="E36" s="138"/>
      <c r="F36" s="138"/>
      <c r="G36" s="139"/>
    </row>
    <row r="37" spans="2:8" x14ac:dyDescent="0.25">
      <c r="G37" s="10"/>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
      <c r="C41" s="21"/>
      <c r="D41" s="21"/>
      <c r="E41" s="23"/>
      <c r="F41" s="21"/>
    </row>
    <row r="42" spans="2:8" x14ac:dyDescent="0.25">
      <c r="B42" s="140" t="s">
        <v>79</v>
      </c>
      <c r="C42" s="140"/>
      <c r="D42" s="140"/>
      <c r="E42" s="140"/>
      <c r="F42" s="240">
        <v>210400</v>
      </c>
      <c r="G42" s="241"/>
    </row>
    <row r="43" spans="2:8" x14ac:dyDescent="0.25">
      <c r="B43" s="140" t="s">
        <v>80</v>
      </c>
      <c r="C43" s="140"/>
      <c r="D43" s="140"/>
      <c r="E43" s="140"/>
      <c r="F43" s="240">
        <v>0</v>
      </c>
      <c r="G43" s="241"/>
    </row>
    <row r="44" spans="2:8" x14ac:dyDescent="0.25">
      <c r="B44" s="140" t="s">
        <v>81</v>
      </c>
      <c r="C44" s="140"/>
      <c r="D44" s="140"/>
      <c r="E44" s="140"/>
      <c r="F44" s="242">
        <f>+F42+F43</f>
        <v>210400</v>
      </c>
      <c r="G44" s="243"/>
    </row>
    <row r="46" spans="2:8" s="13" customFormat="1" x14ac:dyDescent="0.25">
      <c r="B46" s="147" t="s">
        <v>17</v>
      </c>
      <c r="C46" s="147"/>
      <c r="D46" s="147"/>
      <c r="E46" s="147"/>
      <c r="F46" s="148">
        <f>+F33-F44</f>
        <v>594799.99</v>
      </c>
      <c r="G46" s="148"/>
    </row>
    <row r="48" spans="2:8" x14ac:dyDescent="0.25">
      <c r="B48" s="141" t="s">
        <v>82</v>
      </c>
      <c r="C48" s="141"/>
      <c r="D48" s="141"/>
      <c r="E48" s="141"/>
      <c r="F48" s="141"/>
      <c r="G48" s="141"/>
      <c r="H48" s="13"/>
    </row>
    <row r="49" spans="2:9" ht="15" customHeight="1" x14ac:dyDescent="0.25">
      <c r="B49" s="142" t="s">
        <v>85</v>
      </c>
      <c r="C49" s="142"/>
      <c r="D49" s="142"/>
      <c r="E49" s="142"/>
      <c r="F49" s="142"/>
      <c r="G49" s="142"/>
      <c r="H49" s="142"/>
      <c r="I49" s="25"/>
    </row>
    <row r="50" spans="2:9" x14ac:dyDescent="0.25">
      <c r="B50" s="142"/>
      <c r="C50" s="142"/>
      <c r="D50" s="142"/>
      <c r="E50" s="142"/>
      <c r="F50" s="142"/>
      <c r="G50" s="142"/>
      <c r="H50" s="142"/>
      <c r="I50" s="25"/>
    </row>
    <row r="51" spans="2:9" x14ac:dyDescent="0.25">
      <c r="B51" s="142"/>
      <c r="C51" s="142"/>
      <c r="D51" s="142"/>
      <c r="E51" s="142"/>
      <c r="F51" s="142"/>
      <c r="G51" s="142"/>
      <c r="H51" s="142"/>
      <c r="I51" s="25"/>
    </row>
    <row r="52" spans="2:9" ht="32.25" customHeight="1" x14ac:dyDescent="0.25">
      <c r="B52" s="142" t="s">
        <v>84</v>
      </c>
      <c r="C52" s="142"/>
      <c r="D52" s="142"/>
      <c r="E52" s="142"/>
      <c r="F52" s="142"/>
      <c r="G52" s="142"/>
      <c r="H52" s="142"/>
      <c r="I52" s="25"/>
    </row>
    <row r="53" spans="2:9" ht="15" customHeight="1" x14ac:dyDescent="0.25">
      <c r="B53" s="142" t="s">
        <v>86</v>
      </c>
      <c r="C53" s="142"/>
      <c r="D53" s="142"/>
      <c r="E53" s="142"/>
      <c r="F53" s="142"/>
      <c r="G53" s="142"/>
      <c r="H53" s="142"/>
      <c r="I53" s="25"/>
    </row>
    <row r="54" spans="2:9" x14ac:dyDescent="0.25">
      <c r="B54" s="142"/>
      <c r="C54" s="142"/>
      <c r="D54" s="142"/>
      <c r="E54" s="142"/>
      <c r="F54" s="142"/>
      <c r="G54" s="142"/>
      <c r="H54" s="142"/>
      <c r="I54" s="25"/>
    </row>
    <row r="55" spans="2:9" x14ac:dyDescent="0.25">
      <c r="B55" s="142"/>
      <c r="C55" s="142"/>
      <c r="D55" s="142"/>
      <c r="E55" s="142"/>
      <c r="F55" s="142"/>
      <c r="G55" s="142"/>
      <c r="H55" s="142"/>
      <c r="I55" s="25"/>
    </row>
    <row r="56" spans="2:9" ht="31.5" customHeight="1" x14ac:dyDescent="0.25">
      <c r="B56" s="142"/>
      <c r="C56" s="142"/>
      <c r="D56" s="142"/>
      <c r="E56" s="142"/>
      <c r="F56" s="142"/>
      <c r="G56" s="142"/>
      <c r="H56" s="142"/>
      <c r="I56" s="25"/>
    </row>
    <row r="57" spans="2:9" x14ac:dyDescent="0.25">
      <c r="B57" s="33"/>
      <c r="C57" s="33"/>
      <c r="D57" s="33"/>
      <c r="E57" s="33"/>
      <c r="F57" s="33"/>
      <c r="G57" s="33"/>
      <c r="H57" s="33"/>
      <c r="I57" s="25"/>
    </row>
    <row r="58" spans="2:9" x14ac:dyDescent="0.25">
      <c r="B58" s="33"/>
      <c r="C58" s="33"/>
      <c r="D58" s="33"/>
      <c r="E58" s="33"/>
      <c r="F58" s="33"/>
      <c r="G58" s="33"/>
      <c r="H58" s="33"/>
      <c r="I58" s="25"/>
    </row>
    <row r="59" spans="2:9" ht="15" customHeight="1" x14ac:dyDescent="0.25"/>
    <row r="62" spans="2:9" x14ac:dyDescent="0.25">
      <c r="C62" s="131" t="s">
        <v>49</v>
      </c>
      <c r="D62" s="131"/>
      <c r="E62" s="131"/>
      <c r="F62" s="131"/>
    </row>
    <row r="63" spans="2:9" x14ac:dyDescent="0.25">
      <c r="D63" s="133" t="s">
        <v>50</v>
      </c>
      <c r="E63" s="133"/>
    </row>
    <row r="64" spans="2:9" x14ac:dyDescent="0.25">
      <c r="C64" s="135" t="s">
        <v>52</v>
      </c>
      <c r="D64" s="135"/>
      <c r="E64" s="135"/>
      <c r="F64" s="135"/>
    </row>
    <row r="65" spans="2:7" x14ac:dyDescent="0.25">
      <c r="B65" s="159" t="s">
        <v>23</v>
      </c>
      <c r="C65" s="159"/>
      <c r="D65" s="159"/>
      <c r="E65" s="159"/>
      <c r="F65" s="159"/>
      <c r="G65" s="159"/>
    </row>
  </sheetData>
  <mergeCells count="34">
    <mergeCell ref="B49:H51"/>
    <mergeCell ref="B52:H52"/>
    <mergeCell ref="B53:H56"/>
    <mergeCell ref="B44:E44"/>
    <mergeCell ref="F44:G44"/>
    <mergeCell ref="B48:G48"/>
    <mergeCell ref="B46:E46"/>
    <mergeCell ref="F46:G46"/>
    <mergeCell ref="B38:H40"/>
    <mergeCell ref="B42:E42"/>
    <mergeCell ref="F42:G42"/>
    <mergeCell ref="B43:E43"/>
    <mergeCell ref="F43:G43"/>
    <mergeCell ref="B33:E33"/>
    <mergeCell ref="F33:G33"/>
    <mergeCell ref="B34:D34"/>
    <mergeCell ref="E34:F34"/>
    <mergeCell ref="B36:G36"/>
    <mergeCell ref="C62:F62"/>
    <mergeCell ref="C64:F64"/>
    <mergeCell ref="B65:G65"/>
    <mergeCell ref="D63:E63"/>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11" priority="1">
      <formula>$AV22="ENTRA"</formula>
    </cfRule>
    <cfRule type="expression" dxfId="10" priority="2">
      <formula>$K22="Por Fuera"</formula>
    </cfRule>
    <cfRule type="expression" dxfId="9" priority="3" stopIfTrue="1">
      <formula>$AV22="NO ENTRA"</formula>
    </cfRule>
  </conditionalFormatting>
  <hyperlinks>
    <hyperlink ref="C64" r:id="rId1" xr:uid="{00000000-0004-0000-1000-000000000000}"/>
  </hyperlinks>
  <printOptions horizontalCentered="1" verticalCentered="1"/>
  <pageMargins left="0.70866141732283472" right="0.70866141732283472" top="0.74803149606299213" bottom="0.74803149606299213" header="0.31496062992125984" footer="0.31496062992125984"/>
  <pageSetup scale="6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H47"/>
  <sheetViews>
    <sheetView topLeftCell="A11" workbookViewId="0">
      <selection activeCell="I28" sqref="I2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9" t="s">
        <v>1</v>
      </c>
      <c r="E5" s="160"/>
    </row>
    <row r="6" spans="2:8" x14ac:dyDescent="0.25">
      <c r="D6" s="159" t="s">
        <v>2</v>
      </c>
      <c r="E6" s="160"/>
    </row>
    <row r="8" spans="2:8" x14ac:dyDescent="0.25">
      <c r="D8" s="159" t="s">
        <v>3</v>
      </c>
      <c r="E8" s="160"/>
    </row>
    <row r="9" spans="2:8" x14ac:dyDescent="0.25">
      <c r="C9" s="131" t="s">
        <v>44</v>
      </c>
      <c r="D9" s="132"/>
      <c r="E9" s="132"/>
      <c r="F9" s="132"/>
    </row>
    <row r="10" spans="2:8" x14ac:dyDescent="0.25">
      <c r="D10" s="133" t="s">
        <v>45</v>
      </c>
      <c r="E10" s="160"/>
    </row>
    <row r="11" spans="2:8" x14ac:dyDescent="0.25">
      <c r="D11" s="13" t="s">
        <v>47</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1" t="s">
        <v>8</v>
      </c>
      <c r="C16" s="162"/>
      <c r="D16" s="162"/>
      <c r="E16" s="3">
        <v>30</v>
      </c>
      <c r="F16" s="4" t="s">
        <v>10</v>
      </c>
      <c r="G16" s="5">
        <f>SUM(E16*23333.333)</f>
        <v>699999.99</v>
      </c>
      <c r="H16" s="6"/>
    </row>
    <row r="18" spans="2:8" x14ac:dyDescent="0.25">
      <c r="C18" s="159" t="s">
        <v>11</v>
      </c>
      <c r="D18" s="160"/>
      <c r="E18" s="160"/>
      <c r="F18" s="160"/>
    </row>
    <row r="19" spans="2:8" ht="30" customHeight="1" x14ac:dyDescent="0.25">
      <c r="B19" s="7"/>
      <c r="C19" s="7" t="s">
        <v>13</v>
      </c>
      <c r="D19" s="7" t="s">
        <v>14</v>
      </c>
      <c r="E19" s="7" t="s">
        <v>15</v>
      </c>
      <c r="F19" s="7" t="s">
        <v>16</v>
      </c>
      <c r="G19" s="7" t="s">
        <v>17</v>
      </c>
    </row>
    <row r="20" spans="2:8" x14ac:dyDescent="0.25">
      <c r="B20" s="166"/>
      <c r="C20" s="155"/>
      <c r="D20" s="155"/>
      <c r="E20" s="155"/>
      <c r="F20" s="155"/>
      <c r="G20" s="155"/>
    </row>
    <row r="21" spans="2:8" x14ac:dyDescent="0.25">
      <c r="B21" s="14"/>
      <c r="C21" s="19">
        <v>14310</v>
      </c>
      <c r="D21" s="19">
        <v>16463</v>
      </c>
      <c r="E21" s="15">
        <v>70000</v>
      </c>
      <c r="F21" s="9">
        <v>2</v>
      </c>
      <c r="G21" s="5">
        <f t="shared" ref="G21:G28" si="0">SUM(E21*F21)</f>
        <v>140000</v>
      </c>
      <c r="H21" s="20" t="s">
        <v>48</v>
      </c>
    </row>
    <row r="22" spans="2:8" x14ac:dyDescent="0.25">
      <c r="B22" s="14"/>
      <c r="C22" s="19">
        <v>14404</v>
      </c>
      <c r="D22" s="19">
        <v>16571</v>
      </c>
      <c r="E22" s="15">
        <v>70000</v>
      </c>
      <c r="F22" s="9">
        <v>2</v>
      </c>
      <c r="G22" s="5">
        <f t="shared" si="0"/>
        <v>140000</v>
      </c>
      <c r="H22" s="20" t="s">
        <v>48</v>
      </c>
    </row>
    <row r="23" spans="2:8" x14ac:dyDescent="0.25">
      <c r="B23" s="14"/>
      <c r="C23" s="19">
        <v>14399</v>
      </c>
      <c r="D23" s="19">
        <v>16562</v>
      </c>
      <c r="E23" s="15">
        <v>80000</v>
      </c>
      <c r="F23" s="9">
        <v>2</v>
      </c>
      <c r="G23" s="5">
        <f t="shared" si="0"/>
        <v>160000</v>
      </c>
      <c r="H23" s="20" t="s">
        <v>48</v>
      </c>
    </row>
    <row r="24" spans="2:8" x14ac:dyDescent="0.25">
      <c r="B24" s="14"/>
      <c r="C24" s="19">
        <v>14415</v>
      </c>
      <c r="D24" s="19">
        <v>16591</v>
      </c>
      <c r="E24" s="15">
        <v>100000</v>
      </c>
      <c r="F24" s="9">
        <v>2</v>
      </c>
      <c r="G24" s="5">
        <f t="shared" si="0"/>
        <v>200000</v>
      </c>
      <c r="H24" s="20" t="s">
        <v>48</v>
      </c>
    </row>
    <row r="25" spans="2:8" x14ac:dyDescent="0.25">
      <c r="B25" s="4"/>
      <c r="C25" s="16"/>
      <c r="D25" s="16"/>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1" t="s">
        <v>18</v>
      </c>
      <c r="F30" s="164"/>
      <c r="G30" s="5">
        <f>SUM(G21:G28)</f>
        <v>640000</v>
      </c>
    </row>
    <row r="32" spans="2:8" x14ac:dyDescent="0.25">
      <c r="B32" s="163" t="s">
        <v>19</v>
      </c>
      <c r="C32" s="162"/>
      <c r="D32" s="164"/>
      <c r="E32" s="165">
        <f>SUM(G16+G30)</f>
        <v>1339999.99</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31" t="s">
        <v>44</v>
      </c>
      <c r="D44" s="132"/>
      <c r="E44" s="132"/>
      <c r="F44" s="132"/>
    </row>
    <row r="45" spans="2:7" x14ac:dyDescent="0.25">
      <c r="D45" s="133" t="s">
        <v>45</v>
      </c>
      <c r="E45" s="160"/>
    </row>
    <row r="46" spans="2:7" x14ac:dyDescent="0.25">
      <c r="C46" s="135" t="s">
        <v>46</v>
      </c>
      <c r="D46" s="160"/>
      <c r="E46" s="160"/>
      <c r="F46" s="160"/>
    </row>
    <row r="47" spans="2:7" x14ac:dyDescent="0.25">
      <c r="B47" s="159" t="s">
        <v>23</v>
      </c>
      <c r="C47" s="160"/>
      <c r="D47" s="160"/>
      <c r="E47" s="160"/>
      <c r="F47" s="160"/>
      <c r="G47" s="160"/>
    </row>
  </sheetData>
  <mergeCells count="18">
    <mergeCell ref="B35:G35"/>
    <mergeCell ref="C44:F44"/>
    <mergeCell ref="C46:F46"/>
    <mergeCell ref="B47:G47"/>
    <mergeCell ref="D45:E45"/>
    <mergeCell ref="B33:D33"/>
    <mergeCell ref="E33:F33"/>
    <mergeCell ref="D5:E5"/>
    <mergeCell ref="D6:E6"/>
    <mergeCell ref="D8:E8"/>
    <mergeCell ref="C9:F9"/>
    <mergeCell ref="D10:E10"/>
    <mergeCell ref="B16:D16"/>
    <mergeCell ref="C18:F18"/>
    <mergeCell ref="B20:G20"/>
    <mergeCell ref="E30:F30"/>
    <mergeCell ref="B32:D32"/>
    <mergeCell ref="E32:F32"/>
  </mergeCells>
  <conditionalFormatting sqref="C21:D24">
    <cfRule type="expression" dxfId="8" priority="1">
      <formula>$AV21="ENTRA"</formula>
    </cfRule>
    <cfRule type="expression" dxfId="7" priority="2">
      <formula>$K21="Por Fuera"</formula>
    </cfRule>
    <cfRule type="expression" dxfId="6" priority="3" stopIfTrue="1">
      <formula>$AV21="NO ENTRA"</formula>
    </cfRule>
  </conditionalFormatting>
  <hyperlinks>
    <hyperlink ref="C46" r:id="rId1" xr:uid="{00000000-0004-0000-1100-000000000000}"/>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H64"/>
  <sheetViews>
    <sheetView topLeftCell="A45" workbookViewId="0">
      <selection activeCell="M59" sqref="M59"/>
    </sheetView>
  </sheetViews>
  <sheetFormatPr baseColWidth="10" defaultColWidth="15.140625" defaultRowHeight="15" x14ac:dyDescent="0.25"/>
  <cols>
    <col min="1" max="1" width="4.85546875" customWidth="1"/>
    <col min="2" max="4" width="11.28515625" customWidth="1"/>
    <col min="5" max="5" width="10.7109375" bestFit="1" customWidth="1"/>
    <col min="6" max="6" width="9.42578125" customWidth="1"/>
    <col min="7" max="7" width="10.28515625" customWidth="1"/>
    <col min="8" max="26" width="9.42578125" customWidth="1"/>
  </cols>
  <sheetData>
    <row r="1" spans="2:8" x14ac:dyDescent="0.25">
      <c r="B1" s="13" t="str">
        <f>'LILIANA P'!B1</f>
        <v>SANTIAGO DE CALI 18 DE AGOSTO DE 2017</v>
      </c>
      <c r="C1" s="13"/>
      <c r="D1" s="13"/>
      <c r="E1" s="13"/>
      <c r="F1" s="13"/>
      <c r="G1" s="13"/>
      <c r="H1" s="13"/>
    </row>
    <row r="2" spans="2:8" x14ac:dyDescent="0.25">
      <c r="B2" s="13"/>
      <c r="C2" s="13"/>
      <c r="D2" s="13"/>
      <c r="E2" s="13"/>
      <c r="F2" s="13"/>
      <c r="G2" s="13"/>
      <c r="H2" s="13"/>
    </row>
    <row r="3" spans="2:8" x14ac:dyDescent="0.25">
      <c r="B3" s="13" t="s">
        <v>0</v>
      </c>
      <c r="C3" s="13"/>
      <c r="D3" s="34">
        <v>2</v>
      </c>
      <c r="E3" s="13"/>
      <c r="F3" s="13"/>
      <c r="G3" s="13"/>
      <c r="H3" s="13"/>
    </row>
    <row r="4" spans="2:8" x14ac:dyDescent="0.25">
      <c r="B4" s="13"/>
      <c r="C4" s="13"/>
      <c r="D4" s="13"/>
      <c r="E4" s="13"/>
      <c r="F4" s="13"/>
      <c r="G4" s="13"/>
      <c r="H4" s="13"/>
    </row>
    <row r="5" spans="2:8" x14ac:dyDescent="0.25">
      <c r="B5" s="13"/>
      <c r="C5" s="13"/>
      <c r="D5" s="133" t="s">
        <v>1</v>
      </c>
      <c r="E5" s="134"/>
      <c r="F5" s="13"/>
      <c r="G5" s="13"/>
      <c r="H5" s="13"/>
    </row>
    <row r="6" spans="2:8" x14ac:dyDescent="0.25">
      <c r="B6" s="13"/>
      <c r="C6" s="13"/>
      <c r="D6" s="133" t="s">
        <v>2</v>
      </c>
      <c r="E6" s="134"/>
      <c r="F6" s="13"/>
      <c r="G6" s="13"/>
      <c r="H6" s="13"/>
    </row>
    <row r="7" spans="2:8" x14ac:dyDescent="0.25">
      <c r="B7" s="13"/>
      <c r="C7" s="13"/>
      <c r="D7" s="13"/>
      <c r="E7" s="13"/>
      <c r="F7" s="13"/>
      <c r="G7" s="13"/>
      <c r="H7" s="13"/>
    </row>
    <row r="8" spans="2:8" x14ac:dyDescent="0.25">
      <c r="B8" s="13"/>
      <c r="C8" s="13"/>
      <c r="D8" s="133" t="s">
        <v>3</v>
      </c>
      <c r="E8" s="134"/>
      <c r="F8" s="13"/>
      <c r="G8" s="13"/>
      <c r="H8" s="13"/>
    </row>
    <row r="9" spans="2:8" x14ac:dyDescent="0.25">
      <c r="B9" s="13"/>
      <c r="C9" s="131" t="s">
        <v>64</v>
      </c>
      <c r="D9" s="132"/>
      <c r="E9" s="132"/>
      <c r="F9" s="132"/>
      <c r="G9" s="13"/>
      <c r="H9" s="13"/>
    </row>
    <row r="10" spans="2:8" x14ac:dyDescent="0.25">
      <c r="B10" s="13"/>
      <c r="C10" s="13"/>
      <c r="D10" s="133" t="s">
        <v>65</v>
      </c>
      <c r="E10" s="134"/>
      <c r="F10" s="13"/>
      <c r="G10" s="13"/>
      <c r="H10" s="13"/>
    </row>
    <row r="11" spans="2:8" x14ac:dyDescent="0.25">
      <c r="B11" s="13"/>
      <c r="C11" s="13"/>
      <c r="D11" s="13" t="s">
        <v>73</v>
      </c>
      <c r="E11" s="13"/>
      <c r="F11" s="13"/>
      <c r="G11" s="13"/>
      <c r="H11" s="13"/>
    </row>
    <row r="12" spans="2:8" x14ac:dyDescent="0.25">
      <c r="B12" s="13"/>
      <c r="C12" s="13"/>
      <c r="D12" s="13"/>
      <c r="E12" s="13"/>
      <c r="F12" s="13"/>
      <c r="G12" s="13"/>
      <c r="H12" s="13"/>
    </row>
    <row r="13" spans="2:8" x14ac:dyDescent="0.25">
      <c r="B13" s="149" t="s">
        <v>75</v>
      </c>
      <c r="C13" s="149"/>
      <c r="D13" s="149"/>
      <c r="E13" s="149"/>
      <c r="F13" s="149"/>
      <c r="G13" s="149"/>
      <c r="H13" s="149"/>
    </row>
    <row r="14" spans="2:8" x14ac:dyDescent="0.25">
      <c r="B14" s="149"/>
      <c r="C14" s="149"/>
      <c r="D14" s="149"/>
      <c r="E14" s="149"/>
      <c r="F14" s="149"/>
      <c r="G14" s="149"/>
      <c r="H14" s="149"/>
    </row>
    <row r="15" spans="2:8" x14ac:dyDescent="0.25">
      <c r="B15" s="13"/>
      <c r="C15" s="13"/>
      <c r="D15" s="13"/>
      <c r="E15" s="13"/>
      <c r="F15" s="13"/>
      <c r="G15" s="13"/>
      <c r="H15" s="13"/>
    </row>
    <row r="16" spans="2:8" x14ac:dyDescent="0.25">
      <c r="B16" s="154" t="s">
        <v>8</v>
      </c>
      <c r="C16" s="155"/>
      <c r="D16" s="155"/>
      <c r="E16" s="35">
        <v>30</v>
      </c>
      <c r="F16" s="36" t="s">
        <v>10</v>
      </c>
      <c r="G16" s="37">
        <f>SUM(E16*23333.333)</f>
        <v>699999.99</v>
      </c>
      <c r="H16" s="38"/>
    </row>
    <row r="17" spans="2:8" x14ac:dyDescent="0.25">
      <c r="B17" s="150" t="s">
        <v>83</v>
      </c>
      <c r="C17" s="151"/>
      <c r="D17" s="151"/>
      <c r="E17" s="152"/>
      <c r="F17" s="153"/>
      <c r="G17" s="53">
        <v>105200</v>
      </c>
      <c r="H17" s="13"/>
    </row>
    <row r="18" spans="2:8" x14ac:dyDescent="0.25">
      <c r="B18" s="24"/>
      <c r="C18" s="21"/>
      <c r="D18" s="21"/>
      <c r="E18" s="24"/>
      <c r="F18" s="24"/>
      <c r="G18" s="13"/>
      <c r="H18" s="13"/>
    </row>
    <row r="19" spans="2:8" x14ac:dyDescent="0.25">
      <c r="B19" s="13"/>
      <c r="C19" s="133" t="s">
        <v>11</v>
      </c>
      <c r="D19" s="134"/>
      <c r="E19" s="134"/>
      <c r="F19" s="134"/>
      <c r="G19" s="13"/>
      <c r="H19" s="13"/>
    </row>
    <row r="20" spans="2:8" ht="30" customHeight="1" x14ac:dyDescent="0.25">
      <c r="B20" s="30" t="s">
        <v>76</v>
      </c>
      <c r="C20" s="30" t="s">
        <v>13</v>
      </c>
      <c r="D20" s="30" t="s">
        <v>14</v>
      </c>
      <c r="E20" s="30" t="s">
        <v>15</v>
      </c>
      <c r="F20" s="30" t="s">
        <v>16</v>
      </c>
      <c r="G20" s="30" t="s">
        <v>17</v>
      </c>
      <c r="H20" s="13"/>
    </row>
    <row r="21" spans="2:8" x14ac:dyDescent="0.25">
      <c r="B21" s="156"/>
      <c r="C21" s="155"/>
      <c r="D21" s="155"/>
      <c r="E21" s="155"/>
      <c r="F21" s="155"/>
      <c r="G21" s="155"/>
      <c r="H21" s="13"/>
    </row>
    <row r="22" spans="2:8" x14ac:dyDescent="0.25">
      <c r="B22" s="31" t="s">
        <v>77</v>
      </c>
      <c r="C22" s="46">
        <v>14449</v>
      </c>
      <c r="D22" s="46">
        <v>16672</v>
      </c>
      <c r="E22" s="39">
        <v>160000</v>
      </c>
      <c r="F22" s="40">
        <v>2</v>
      </c>
      <c r="G22" s="41">
        <f t="shared" ref="G22:G29" si="0">SUM(E22*F22)</f>
        <v>320000</v>
      </c>
      <c r="H22" s="13"/>
    </row>
    <row r="23" spans="2:8" x14ac:dyDescent="0.25">
      <c r="B23" s="31"/>
      <c r="C23" s="46"/>
      <c r="D23" s="46"/>
      <c r="E23" s="39"/>
      <c r="F23" s="40"/>
      <c r="G23" s="41">
        <f t="shared" si="0"/>
        <v>0</v>
      </c>
      <c r="H23" s="13"/>
    </row>
    <row r="24" spans="2:8" x14ac:dyDescent="0.25">
      <c r="B24" s="18"/>
      <c r="C24" s="42"/>
      <c r="D24" s="42"/>
      <c r="E24" s="43"/>
      <c r="F24" s="40"/>
      <c r="G24" s="41">
        <f t="shared" si="0"/>
        <v>0</v>
      </c>
      <c r="H24" s="13"/>
    </row>
    <row r="25" spans="2:8" x14ac:dyDescent="0.25">
      <c r="B25" s="18"/>
      <c r="C25" s="18"/>
      <c r="D25" s="18"/>
      <c r="E25" s="43"/>
      <c r="F25" s="40"/>
      <c r="G25" s="41">
        <f t="shared" si="0"/>
        <v>0</v>
      </c>
      <c r="H25" s="13"/>
    </row>
    <row r="26" spans="2:8" x14ac:dyDescent="0.25">
      <c r="B26" s="18"/>
      <c r="C26" s="18"/>
      <c r="D26" s="18"/>
      <c r="E26" s="43"/>
      <c r="F26" s="40"/>
      <c r="G26" s="41">
        <f t="shared" si="0"/>
        <v>0</v>
      </c>
      <c r="H26" s="13"/>
    </row>
    <row r="27" spans="2:8" x14ac:dyDescent="0.25">
      <c r="B27" s="18"/>
      <c r="C27" s="18"/>
      <c r="D27" s="18"/>
      <c r="E27" s="43"/>
      <c r="F27" s="40"/>
      <c r="G27" s="41">
        <f t="shared" si="0"/>
        <v>0</v>
      </c>
      <c r="H27" s="13"/>
    </row>
    <row r="28" spans="2:8" x14ac:dyDescent="0.25">
      <c r="B28" s="18"/>
      <c r="C28" s="18"/>
      <c r="D28" s="18"/>
      <c r="E28" s="43"/>
      <c r="F28" s="40"/>
      <c r="G28" s="41">
        <f t="shared" si="0"/>
        <v>0</v>
      </c>
      <c r="H28" s="13"/>
    </row>
    <row r="29" spans="2:8" x14ac:dyDescent="0.25">
      <c r="B29" s="18"/>
      <c r="C29" s="18"/>
      <c r="D29" s="18"/>
      <c r="E29" s="43"/>
      <c r="F29" s="40"/>
      <c r="G29" s="41">
        <f t="shared" si="0"/>
        <v>0</v>
      </c>
      <c r="H29" s="13"/>
    </row>
    <row r="30" spans="2:8" x14ac:dyDescent="0.25">
      <c r="B30" s="13"/>
      <c r="C30" s="13"/>
      <c r="D30" s="13"/>
      <c r="E30" s="13"/>
      <c r="F30" s="13"/>
      <c r="G30" s="13"/>
      <c r="H30" s="13"/>
    </row>
    <row r="31" spans="2:8" x14ac:dyDescent="0.25">
      <c r="B31" s="13"/>
      <c r="C31" s="13"/>
      <c r="D31" s="13"/>
      <c r="E31" s="157" t="s">
        <v>18</v>
      </c>
      <c r="F31" s="139"/>
      <c r="G31" s="26">
        <f>SUM(G22:G29)</f>
        <v>320000</v>
      </c>
      <c r="H31" s="13"/>
    </row>
    <row r="32" spans="2:8" x14ac:dyDescent="0.25">
      <c r="B32" s="13"/>
      <c r="C32" s="13"/>
      <c r="D32" s="13"/>
      <c r="E32" s="13"/>
      <c r="F32" s="13"/>
      <c r="G32" s="13"/>
      <c r="H32" s="13"/>
    </row>
    <row r="33" spans="2:8" x14ac:dyDescent="0.25">
      <c r="B33" s="147" t="s">
        <v>19</v>
      </c>
      <c r="C33" s="147"/>
      <c r="D33" s="147"/>
      <c r="E33" s="147"/>
      <c r="F33" s="148">
        <f>SUM(G16+G17+G31)</f>
        <v>1125199.99</v>
      </c>
      <c r="G33" s="148"/>
      <c r="H33" s="13"/>
    </row>
    <row r="34" spans="2:8" x14ac:dyDescent="0.25">
      <c r="B34" s="133"/>
      <c r="C34" s="132"/>
      <c r="D34" s="132"/>
      <c r="E34" s="136"/>
      <c r="F34" s="132"/>
      <c r="G34" s="13"/>
      <c r="H34" s="13"/>
    </row>
    <row r="35" spans="2:8" x14ac:dyDescent="0.25">
      <c r="B35" s="24"/>
      <c r="C35" s="21"/>
      <c r="D35" s="21"/>
      <c r="E35" s="44"/>
      <c r="F35" s="21"/>
      <c r="G35" s="13"/>
      <c r="H35" s="13"/>
    </row>
    <row r="36" spans="2:8" x14ac:dyDescent="0.25">
      <c r="B36" s="137" t="s">
        <v>20</v>
      </c>
      <c r="C36" s="138"/>
      <c r="D36" s="138"/>
      <c r="E36" s="138"/>
      <c r="F36" s="138"/>
      <c r="G36" s="139"/>
      <c r="H36" s="13"/>
    </row>
    <row r="37" spans="2:8" x14ac:dyDescent="0.25">
      <c r="B37" s="13"/>
      <c r="C37" s="13"/>
      <c r="D37" s="13"/>
      <c r="E37" s="13"/>
      <c r="F37" s="13"/>
      <c r="G37" s="45"/>
      <c r="H37" s="13"/>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c r="G41" s="13"/>
      <c r="H41" s="13"/>
    </row>
    <row r="42" spans="2:8" x14ac:dyDescent="0.25">
      <c r="B42" s="140" t="s">
        <v>79</v>
      </c>
      <c r="C42" s="140"/>
      <c r="D42" s="140"/>
      <c r="E42" s="140"/>
      <c r="F42" s="143">
        <v>210400</v>
      </c>
      <c r="G42" s="144"/>
      <c r="H42" s="13"/>
    </row>
    <row r="43" spans="2:8" x14ac:dyDescent="0.25">
      <c r="B43" s="140" t="s">
        <v>80</v>
      </c>
      <c r="C43" s="140"/>
      <c r="D43" s="140"/>
      <c r="E43" s="140"/>
      <c r="F43" s="143">
        <v>43628</v>
      </c>
      <c r="G43" s="144"/>
      <c r="H43" s="13"/>
    </row>
    <row r="44" spans="2:8" x14ac:dyDescent="0.25">
      <c r="B44" s="140" t="s">
        <v>81</v>
      </c>
      <c r="C44" s="140"/>
      <c r="D44" s="140"/>
      <c r="E44" s="140"/>
      <c r="F44" s="145">
        <f>+F42+F43</f>
        <v>254028</v>
      </c>
      <c r="G44" s="146"/>
      <c r="H44" s="13"/>
    </row>
    <row r="45" spans="2:8" x14ac:dyDescent="0.25">
      <c r="B45" s="13"/>
      <c r="C45" s="13"/>
      <c r="D45" s="13"/>
      <c r="E45" s="13"/>
      <c r="F45" s="13"/>
      <c r="G45" s="13"/>
      <c r="H45" s="13"/>
    </row>
    <row r="46" spans="2:8" s="13" customFormat="1" x14ac:dyDescent="0.25">
      <c r="B46" s="147" t="s">
        <v>17</v>
      </c>
      <c r="C46" s="147"/>
      <c r="D46" s="147"/>
      <c r="E46" s="147"/>
      <c r="F46" s="148">
        <f>+F33-F44</f>
        <v>871171.99</v>
      </c>
      <c r="G46" s="148"/>
    </row>
    <row r="47" spans="2:8" x14ac:dyDescent="0.25">
      <c r="B47" s="13"/>
      <c r="C47" s="13"/>
      <c r="D47" s="13"/>
      <c r="E47" s="13"/>
      <c r="F47" s="13"/>
      <c r="G47" s="13"/>
      <c r="H47" s="13"/>
    </row>
    <row r="48" spans="2:8" x14ac:dyDescent="0.25">
      <c r="B48" s="141" t="s">
        <v>82</v>
      </c>
      <c r="C48" s="141"/>
      <c r="D48" s="141"/>
      <c r="E48" s="141"/>
      <c r="F48" s="141"/>
      <c r="G48" s="141"/>
      <c r="H48" s="13"/>
    </row>
    <row r="49" spans="2:8" x14ac:dyDescent="0.25">
      <c r="B49" s="142" t="s">
        <v>85</v>
      </c>
      <c r="C49" s="142"/>
      <c r="D49" s="142"/>
      <c r="E49" s="142"/>
      <c r="F49" s="142"/>
      <c r="G49" s="142"/>
      <c r="H49" s="142"/>
    </row>
    <row r="50" spans="2:8" x14ac:dyDescent="0.25">
      <c r="B50" s="142"/>
      <c r="C50" s="142"/>
      <c r="D50" s="142"/>
      <c r="E50" s="142"/>
      <c r="F50" s="142"/>
      <c r="G50" s="142"/>
      <c r="H50" s="142"/>
    </row>
    <row r="51" spans="2:8" x14ac:dyDescent="0.25">
      <c r="B51" s="142"/>
      <c r="C51" s="142"/>
      <c r="D51" s="142"/>
      <c r="E51" s="142"/>
      <c r="F51" s="142"/>
      <c r="G51" s="142"/>
      <c r="H51" s="142"/>
    </row>
    <row r="52" spans="2:8" ht="26.25" customHeight="1" x14ac:dyDescent="0.25">
      <c r="B52" s="142" t="s">
        <v>84</v>
      </c>
      <c r="C52" s="142"/>
      <c r="D52" s="142"/>
      <c r="E52" s="142"/>
      <c r="F52" s="142"/>
      <c r="G52" s="142"/>
      <c r="H52" s="142"/>
    </row>
    <row r="53" spans="2:8" x14ac:dyDescent="0.25">
      <c r="B53" s="142" t="s">
        <v>86</v>
      </c>
      <c r="C53" s="142"/>
      <c r="D53" s="142"/>
      <c r="E53" s="142"/>
      <c r="F53" s="142"/>
      <c r="G53" s="142"/>
      <c r="H53" s="142"/>
    </row>
    <row r="54" spans="2:8" x14ac:dyDescent="0.25">
      <c r="B54" s="142"/>
      <c r="C54" s="142"/>
      <c r="D54" s="142"/>
      <c r="E54" s="142"/>
      <c r="F54" s="142"/>
      <c r="G54" s="142"/>
      <c r="H54" s="142"/>
    </row>
    <row r="55" spans="2:8" x14ac:dyDescent="0.25">
      <c r="B55" s="142"/>
      <c r="C55" s="142"/>
      <c r="D55" s="142"/>
      <c r="E55" s="142"/>
      <c r="F55" s="142"/>
      <c r="G55" s="142"/>
      <c r="H55" s="142"/>
    </row>
    <row r="56" spans="2:8" ht="28.5" customHeight="1" x14ac:dyDescent="0.25">
      <c r="B56" s="142"/>
      <c r="C56" s="142"/>
      <c r="D56" s="142"/>
      <c r="E56" s="142"/>
      <c r="F56" s="142"/>
      <c r="G56" s="142"/>
      <c r="H56" s="142"/>
    </row>
    <row r="57" spans="2:8" x14ac:dyDescent="0.25">
      <c r="B57" s="13"/>
      <c r="C57" s="13"/>
      <c r="D57" s="13"/>
      <c r="E57" s="13"/>
      <c r="F57" s="13"/>
      <c r="G57" s="13"/>
      <c r="H57" s="13"/>
    </row>
    <row r="58" spans="2:8" x14ac:dyDescent="0.25">
      <c r="B58" s="13"/>
      <c r="C58" s="13"/>
      <c r="D58" s="13"/>
      <c r="E58" s="13"/>
      <c r="F58" s="13"/>
      <c r="G58" s="13"/>
      <c r="H58" s="13"/>
    </row>
    <row r="59" spans="2:8" x14ac:dyDescent="0.25">
      <c r="B59" s="13"/>
      <c r="C59" s="13"/>
      <c r="D59" s="13"/>
      <c r="E59" s="13"/>
      <c r="F59" s="13"/>
      <c r="G59" s="13"/>
      <c r="H59" s="13"/>
    </row>
    <row r="60" spans="2:8" x14ac:dyDescent="0.25">
      <c r="B60" s="13"/>
      <c r="C60" s="13"/>
      <c r="D60" s="13"/>
      <c r="E60" s="13"/>
      <c r="F60" s="13"/>
      <c r="G60" s="13"/>
      <c r="H60" s="13"/>
    </row>
    <row r="61" spans="2:8" x14ac:dyDescent="0.25">
      <c r="B61" s="13"/>
      <c r="C61" s="131" t="s">
        <v>64</v>
      </c>
      <c r="D61" s="132"/>
      <c r="E61" s="132"/>
      <c r="F61" s="132"/>
      <c r="G61" s="13"/>
      <c r="H61" s="13"/>
    </row>
    <row r="62" spans="2:8" x14ac:dyDescent="0.25">
      <c r="B62" s="13"/>
      <c r="C62" s="13"/>
      <c r="D62" s="133" t="s">
        <v>65</v>
      </c>
      <c r="E62" s="134"/>
      <c r="F62" s="13"/>
      <c r="G62" s="13"/>
      <c r="H62" s="13"/>
    </row>
    <row r="63" spans="2:8" x14ac:dyDescent="0.25">
      <c r="B63" s="13"/>
      <c r="C63" s="135" t="s">
        <v>66</v>
      </c>
      <c r="D63" s="134"/>
      <c r="E63" s="134"/>
      <c r="F63" s="134"/>
      <c r="G63" s="13"/>
      <c r="H63" s="13"/>
    </row>
    <row r="64" spans="2:8" x14ac:dyDescent="0.25">
      <c r="B64" s="133" t="s">
        <v>23</v>
      </c>
      <c r="C64" s="134"/>
      <c r="D64" s="134"/>
      <c r="E64" s="134"/>
      <c r="F64" s="134"/>
      <c r="G64" s="134"/>
      <c r="H64" s="13"/>
    </row>
  </sheetData>
  <mergeCells count="34">
    <mergeCell ref="B53:H56"/>
    <mergeCell ref="B46:E46"/>
    <mergeCell ref="F46:G46"/>
    <mergeCell ref="B44:E44"/>
    <mergeCell ref="F44:G44"/>
    <mergeCell ref="B48:G48"/>
    <mergeCell ref="B49:H51"/>
    <mergeCell ref="B52:H52"/>
    <mergeCell ref="B38:H40"/>
    <mergeCell ref="B42:E42"/>
    <mergeCell ref="F42:G42"/>
    <mergeCell ref="B43:E43"/>
    <mergeCell ref="F43:G43"/>
    <mergeCell ref="B33:E33"/>
    <mergeCell ref="F33:G33"/>
    <mergeCell ref="B34:D34"/>
    <mergeCell ref="E34:F34"/>
    <mergeCell ref="B36:G36"/>
    <mergeCell ref="C61:F61"/>
    <mergeCell ref="C63:F63"/>
    <mergeCell ref="B64:G64"/>
    <mergeCell ref="D62:E62"/>
    <mergeCell ref="D5:E5"/>
    <mergeCell ref="D6:E6"/>
    <mergeCell ref="D8:E8"/>
    <mergeCell ref="C9:F9"/>
    <mergeCell ref="D10:E10"/>
    <mergeCell ref="B16:D16"/>
    <mergeCell ref="C19:F19"/>
    <mergeCell ref="B21:G21"/>
    <mergeCell ref="B13:H14"/>
    <mergeCell ref="B17:D17"/>
    <mergeCell ref="E17:F17"/>
    <mergeCell ref="E31:F31"/>
  </mergeCells>
  <conditionalFormatting sqref="C22:D23">
    <cfRule type="expression" dxfId="5" priority="1">
      <formula>$AV22="ENTRA"</formula>
    </cfRule>
    <cfRule type="expression" dxfId="4" priority="2">
      <formula>$K22="Por Fuera"</formula>
    </cfRule>
    <cfRule type="expression" dxfId="3" priority="3" stopIfTrue="1">
      <formula>$AV22="NO ENTRA"</formula>
    </cfRule>
  </conditionalFormatting>
  <hyperlinks>
    <hyperlink ref="C63" r:id="rId1" xr:uid="{00000000-0004-0000-1200-000000000000}"/>
  </hyperlinks>
  <printOptions horizontalCentered="1" verticalCentered="1"/>
  <pageMargins left="0.70866141732283472" right="0.70866141732283472" top="0.74803149606299213" bottom="0.74803149606299213" header="0.31496062992125984" footer="0.31496062992125984"/>
  <pageSetup scale="7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59"/>
  <sheetViews>
    <sheetView zoomScale="90" zoomScaleNormal="90" workbookViewId="0">
      <selection activeCell="I8" sqref="I8"/>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108</v>
      </c>
    </row>
    <row r="3" spans="2:8" x14ac:dyDescent="0.25">
      <c r="B3" s="13" t="s">
        <v>0</v>
      </c>
      <c r="D3" s="34">
        <v>16</v>
      </c>
    </row>
    <row r="5" spans="2:8" x14ac:dyDescent="0.25">
      <c r="D5" s="133" t="s">
        <v>1</v>
      </c>
      <c r="E5" s="134"/>
    </row>
    <row r="6" spans="2:8" x14ac:dyDescent="0.25">
      <c r="D6" s="133" t="s">
        <v>2</v>
      </c>
      <c r="E6" s="134"/>
    </row>
    <row r="8" spans="2:8" x14ac:dyDescent="0.25">
      <c r="D8" s="133" t="s">
        <v>3</v>
      </c>
      <c r="E8" s="134"/>
    </row>
    <row r="9" spans="2:8" x14ac:dyDescent="0.25">
      <c r="C9" s="131" t="s">
        <v>87</v>
      </c>
      <c r="D9" s="132"/>
      <c r="E9" s="132"/>
      <c r="F9" s="132"/>
    </row>
    <row r="10" spans="2:8" x14ac:dyDescent="0.25">
      <c r="D10" s="133" t="s">
        <v>91</v>
      </c>
      <c r="E10" s="134"/>
    </row>
    <row r="11" spans="2:8" x14ac:dyDescent="0.25">
      <c r="D11" s="13" t="s">
        <v>43</v>
      </c>
    </row>
    <row r="13" spans="2:8" x14ac:dyDescent="0.25">
      <c r="B13" s="149" t="s">
        <v>116</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5</v>
      </c>
      <c r="F16" s="36" t="s">
        <v>10</v>
      </c>
      <c r="G16" s="37">
        <f>SUM(E16*23333.333)</f>
        <v>116666.66499999999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t="s">
        <v>77</v>
      </c>
      <c r="C22" s="56">
        <v>15004</v>
      </c>
      <c r="D22" s="56">
        <v>17423</v>
      </c>
      <c r="E22" s="51">
        <v>70000</v>
      </c>
      <c r="F22" s="52">
        <v>1</v>
      </c>
      <c r="G22" s="53">
        <f>E22*F22</f>
        <v>70000</v>
      </c>
    </row>
    <row r="23" spans="2:7" x14ac:dyDescent="0.25">
      <c r="B23" s="32" t="s">
        <v>77</v>
      </c>
      <c r="C23" s="56">
        <v>15037</v>
      </c>
      <c r="D23" s="56">
        <v>17474</v>
      </c>
      <c r="E23" s="51">
        <v>85000</v>
      </c>
      <c r="F23" s="52">
        <v>1</v>
      </c>
      <c r="G23" s="53">
        <f t="shared" ref="G23:G29" si="0">E23*F23</f>
        <v>85000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57" t="s">
        <v>18</v>
      </c>
      <c r="F31" s="139"/>
      <c r="G31" s="26">
        <f>SUM(G22:G29)</f>
        <v>155000</v>
      </c>
    </row>
    <row r="33" spans="2:9" x14ac:dyDescent="0.25">
      <c r="B33" s="147" t="s">
        <v>19</v>
      </c>
      <c r="C33" s="147"/>
      <c r="D33" s="147"/>
      <c r="E33" s="147"/>
      <c r="F33" s="148">
        <f>SUM(G16+G17+G31)</f>
        <v>376866.66499999998</v>
      </c>
      <c r="G33" s="148"/>
    </row>
    <row r="34" spans="2:9" x14ac:dyDescent="0.25">
      <c r="B34" s="133"/>
      <c r="C34" s="132"/>
      <c r="D34" s="132"/>
      <c r="E34" s="136"/>
      <c r="F34" s="132"/>
    </row>
    <row r="35" spans="2:9" x14ac:dyDescent="0.25">
      <c r="B35" s="24"/>
      <c r="C35" s="21"/>
      <c r="D35" s="21"/>
      <c r="E35" s="44"/>
      <c r="F35" s="21"/>
    </row>
    <row r="36" spans="2:9" x14ac:dyDescent="0.25">
      <c r="B36" s="137" t="s">
        <v>20</v>
      </c>
      <c r="C36" s="138"/>
      <c r="D36" s="138"/>
      <c r="E36" s="138"/>
      <c r="F36" s="138"/>
      <c r="G36" s="139"/>
    </row>
    <row r="37" spans="2:9" x14ac:dyDescent="0.25">
      <c r="G37" s="45"/>
    </row>
    <row r="38" spans="2:9" ht="15" customHeight="1" x14ac:dyDescent="0.25">
      <c r="B38" s="142" t="s">
        <v>78</v>
      </c>
      <c r="C38" s="142"/>
      <c r="D38" s="142"/>
      <c r="E38" s="142"/>
      <c r="F38" s="142"/>
      <c r="G38" s="142"/>
      <c r="H38" s="142"/>
    </row>
    <row r="39" spans="2:9" x14ac:dyDescent="0.25">
      <c r="B39" s="142"/>
      <c r="C39" s="142"/>
      <c r="D39" s="142"/>
      <c r="E39" s="142"/>
      <c r="F39" s="142"/>
      <c r="G39" s="142"/>
      <c r="H39" s="142"/>
    </row>
    <row r="40" spans="2:9" x14ac:dyDescent="0.25">
      <c r="B40" s="142"/>
      <c r="C40" s="142"/>
      <c r="D40" s="142"/>
      <c r="E40" s="142"/>
      <c r="F40" s="142"/>
      <c r="G40" s="142"/>
      <c r="H40" s="142"/>
    </row>
    <row r="41" spans="2:9" x14ac:dyDescent="0.25">
      <c r="B41" s="24"/>
      <c r="C41" s="21"/>
      <c r="D41" s="21"/>
      <c r="E41" s="44"/>
      <c r="F41" s="21"/>
    </row>
    <row r="42" spans="2:9" x14ac:dyDescent="0.25">
      <c r="B42" s="140" t="s">
        <v>79</v>
      </c>
      <c r="C42" s="140"/>
      <c r="D42" s="140"/>
      <c r="E42" s="140"/>
      <c r="F42" s="143">
        <v>210400</v>
      </c>
      <c r="G42" s="144"/>
    </row>
    <row r="43" spans="2:9" x14ac:dyDescent="0.25">
      <c r="B43" s="140" t="s">
        <v>80</v>
      </c>
      <c r="C43" s="140"/>
      <c r="D43" s="140"/>
      <c r="E43" s="140"/>
      <c r="F43" s="143">
        <v>38801</v>
      </c>
      <c r="G43" s="144"/>
    </row>
    <row r="44" spans="2:9" x14ac:dyDescent="0.25">
      <c r="B44" s="140" t="s">
        <v>81</v>
      </c>
      <c r="C44" s="140"/>
      <c r="D44" s="140"/>
      <c r="E44" s="140"/>
      <c r="F44" s="145">
        <f>+F42+F43</f>
        <v>249201</v>
      </c>
      <c r="G44" s="146"/>
    </row>
    <row r="46" spans="2:9" ht="15" customHeight="1" x14ac:dyDescent="0.25">
      <c r="B46" s="147" t="s">
        <v>17</v>
      </c>
      <c r="C46" s="147"/>
      <c r="D46" s="147"/>
      <c r="E46" s="147"/>
      <c r="F46" s="148">
        <f>+F33-F44</f>
        <v>127665.66499999998</v>
      </c>
      <c r="G46" s="148"/>
    </row>
    <row r="48" spans="2:9" x14ac:dyDescent="0.25">
      <c r="B48" s="141"/>
      <c r="C48" s="141"/>
      <c r="D48" s="141"/>
      <c r="E48" s="141"/>
      <c r="F48" s="141"/>
      <c r="G48" s="141"/>
      <c r="I48" s="33"/>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0"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87</v>
      </c>
      <c r="D56" s="132"/>
      <c r="E56" s="132"/>
      <c r="F56" s="132"/>
    </row>
    <row r="57" spans="2:9" x14ac:dyDescent="0.25">
      <c r="C57" s="133" t="s">
        <v>91</v>
      </c>
      <c r="D57" s="134"/>
      <c r="E57" s="134"/>
      <c r="F57" s="134"/>
    </row>
    <row r="58" spans="2:9" x14ac:dyDescent="0.25">
      <c r="C58" s="135" t="s">
        <v>42</v>
      </c>
      <c r="D58" s="134"/>
      <c r="E58" s="134"/>
      <c r="F58" s="134"/>
    </row>
    <row r="59" spans="2:9" x14ac:dyDescent="0.25">
      <c r="B59" s="133" t="s">
        <v>23</v>
      </c>
      <c r="C59" s="134"/>
      <c r="D59" s="134"/>
      <c r="E59" s="134"/>
      <c r="F59" s="134"/>
      <c r="G59" s="134"/>
    </row>
  </sheetData>
  <mergeCells count="32">
    <mergeCell ref="B13:H14"/>
    <mergeCell ref="B38:H40"/>
    <mergeCell ref="B42:E42"/>
    <mergeCell ref="F33:G33"/>
    <mergeCell ref="B33:E33"/>
    <mergeCell ref="B17:D17"/>
    <mergeCell ref="E17:F17"/>
    <mergeCell ref="B19:G19"/>
    <mergeCell ref="B16:D16"/>
    <mergeCell ref="B21:G21"/>
    <mergeCell ref="E31:F31"/>
    <mergeCell ref="F42:G42"/>
    <mergeCell ref="C58:F58"/>
    <mergeCell ref="B59:G59"/>
    <mergeCell ref="B34:D34"/>
    <mergeCell ref="E34:F34"/>
    <mergeCell ref="B36:G36"/>
    <mergeCell ref="B43:E43"/>
    <mergeCell ref="B44:E44"/>
    <mergeCell ref="B48:G48"/>
    <mergeCell ref="C57:F57"/>
    <mergeCell ref="C56:F56"/>
    <mergeCell ref="B49:H51"/>
    <mergeCell ref="F43:G43"/>
    <mergeCell ref="F44:G44"/>
    <mergeCell ref="B46:E46"/>
    <mergeCell ref="F46:G46"/>
    <mergeCell ref="C9:F9"/>
    <mergeCell ref="D10:E10"/>
    <mergeCell ref="D5:E5"/>
    <mergeCell ref="D6:E6"/>
    <mergeCell ref="D8:E8"/>
  </mergeCells>
  <conditionalFormatting sqref="C22:D23">
    <cfRule type="expression" dxfId="54" priority="1">
      <formula>$AV22="ENTRA"</formula>
    </cfRule>
    <cfRule type="expression" dxfId="53" priority="2">
      <formula>$K22="Por Fuera"</formula>
    </cfRule>
    <cfRule type="expression" dxfId="52" priority="3" stopIfTrue="1">
      <formula>$AV22="NO ENTRA"</formula>
    </cfRule>
  </conditionalFormatting>
  <hyperlinks>
    <hyperlink ref="C58" r:id="rId1" xr:uid="{00000000-0004-0000-0100-000000000000}"/>
  </hyperlinks>
  <printOptions horizontalCentered="1" verticalCentered="1"/>
  <pageMargins left="0.25" right="0.25" top="0.75" bottom="0.75" header="0.3" footer="0.3"/>
  <pageSetup scale="74"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H63"/>
  <sheetViews>
    <sheetView topLeftCell="A51" workbookViewId="0">
      <selection activeCell="N66" sqref="N66"/>
    </sheetView>
  </sheetViews>
  <sheetFormatPr baseColWidth="10" defaultColWidth="15.140625" defaultRowHeight="15" x14ac:dyDescent="0.25"/>
  <cols>
    <col min="1" max="1" width="4.85546875" style="13" customWidth="1"/>
    <col min="2" max="4" width="11.28515625" style="13" customWidth="1"/>
    <col min="5" max="5" width="10.7109375" style="13"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13</v>
      </c>
    </row>
    <row r="5" spans="2:8" x14ac:dyDescent="0.25">
      <c r="D5" s="133" t="s">
        <v>1</v>
      </c>
      <c r="E5" s="134"/>
    </row>
    <row r="6" spans="2:8" x14ac:dyDescent="0.25">
      <c r="D6" s="133" t="s">
        <v>2</v>
      </c>
      <c r="E6" s="134"/>
    </row>
    <row r="8" spans="2:8" x14ac:dyDescent="0.25">
      <c r="D8" s="133" t="s">
        <v>3</v>
      </c>
      <c r="E8" s="134"/>
    </row>
    <row r="9" spans="2:8" x14ac:dyDescent="0.25">
      <c r="C9" s="131" t="s">
        <v>87</v>
      </c>
      <c r="D9" s="132"/>
      <c r="E9" s="132"/>
      <c r="F9" s="132"/>
    </row>
    <row r="10" spans="2:8" x14ac:dyDescent="0.25">
      <c r="D10" s="133" t="s">
        <v>41</v>
      </c>
      <c r="E10" s="134"/>
    </row>
    <row r="11" spans="2:8" x14ac:dyDescent="0.25">
      <c r="D11" s="13" t="s">
        <v>43</v>
      </c>
    </row>
    <row r="13" spans="2:8" x14ac:dyDescent="0.25">
      <c r="B13" s="149" t="s">
        <v>75</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f>SUM(E16*23333.333)</f>
        <v>699999.99</v>
      </c>
      <c r="H16" s="38"/>
    </row>
    <row r="17" spans="2:7" x14ac:dyDescent="0.25">
      <c r="B17" s="150" t="s">
        <v>83</v>
      </c>
      <c r="C17" s="151"/>
      <c r="D17" s="151"/>
      <c r="E17" s="152"/>
      <c r="F17" s="153"/>
      <c r="G17" s="53">
        <v>130550</v>
      </c>
    </row>
    <row r="18" spans="2:7" x14ac:dyDescent="0.25">
      <c r="B18" s="24"/>
      <c r="C18" s="21"/>
      <c r="D18" s="21"/>
      <c r="E18" s="24"/>
      <c r="F18" s="24"/>
    </row>
    <row r="19" spans="2:7" x14ac:dyDescent="0.25">
      <c r="C19" s="133" t="s">
        <v>11</v>
      </c>
      <c r="D19" s="134"/>
      <c r="E19" s="134"/>
      <c r="F19" s="134"/>
    </row>
    <row r="20" spans="2:7" ht="30" customHeight="1" x14ac:dyDescent="0.25">
      <c r="B20" s="30" t="s">
        <v>76</v>
      </c>
      <c r="C20" s="30" t="s">
        <v>13</v>
      </c>
      <c r="D20" s="30" t="s">
        <v>14</v>
      </c>
      <c r="E20" s="30" t="s">
        <v>15</v>
      </c>
      <c r="F20" s="30" t="s">
        <v>16</v>
      </c>
      <c r="G20" s="30" t="s">
        <v>17</v>
      </c>
    </row>
    <row r="21" spans="2:7" x14ac:dyDescent="0.25">
      <c r="B21" s="156"/>
      <c r="C21" s="155"/>
      <c r="D21" s="155"/>
      <c r="E21" s="155"/>
      <c r="F21" s="155"/>
      <c r="G21" s="155"/>
    </row>
    <row r="22" spans="2:7" x14ac:dyDescent="0.25">
      <c r="B22" s="31" t="s">
        <v>77</v>
      </c>
      <c r="C22" s="42">
        <v>14458</v>
      </c>
      <c r="D22" s="42">
        <v>16678</v>
      </c>
      <c r="E22" s="39">
        <v>450000</v>
      </c>
      <c r="F22" s="40">
        <v>3</v>
      </c>
      <c r="G22" s="41">
        <f t="shared" ref="G22:G29" si="0">SUM(E22*F22)</f>
        <v>1350000</v>
      </c>
    </row>
    <row r="23" spans="2:7" x14ac:dyDescent="0.25">
      <c r="B23" s="31" t="s">
        <v>77</v>
      </c>
      <c r="C23" s="42">
        <v>14410</v>
      </c>
      <c r="D23" s="42">
        <v>16579</v>
      </c>
      <c r="E23" s="39">
        <v>120000</v>
      </c>
      <c r="F23" s="40">
        <v>2</v>
      </c>
      <c r="G23" s="41">
        <f t="shared" si="0"/>
        <v>240000</v>
      </c>
    </row>
    <row r="24" spans="2:7" x14ac:dyDescent="0.25">
      <c r="B24" s="31" t="s">
        <v>77</v>
      </c>
      <c r="C24" s="42">
        <v>14462</v>
      </c>
      <c r="D24" s="42">
        <v>16698</v>
      </c>
      <c r="E24" s="43">
        <v>70000</v>
      </c>
      <c r="F24" s="40">
        <v>2</v>
      </c>
      <c r="G24" s="41">
        <f t="shared" si="0"/>
        <v>140000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57" t="s">
        <v>18</v>
      </c>
      <c r="F31" s="139"/>
      <c r="G31" s="26">
        <f>SUM(G22:G29)</f>
        <v>1730000</v>
      </c>
    </row>
    <row r="33" spans="2:8" x14ac:dyDescent="0.25">
      <c r="B33" s="147" t="s">
        <v>19</v>
      </c>
      <c r="C33" s="147"/>
      <c r="D33" s="147"/>
      <c r="E33" s="147"/>
      <c r="F33" s="148">
        <f>SUM(G16+G17+G31)</f>
        <v>2560549.9900000002</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261100</v>
      </c>
      <c r="G42" s="144"/>
    </row>
    <row r="43" spans="2:8" x14ac:dyDescent="0.25">
      <c r="B43" s="140" t="s">
        <v>80</v>
      </c>
      <c r="C43" s="140"/>
      <c r="D43" s="140"/>
      <c r="E43" s="140"/>
      <c r="F43" s="143">
        <v>43628</v>
      </c>
      <c r="G43" s="144"/>
    </row>
    <row r="44" spans="2:8" x14ac:dyDescent="0.25">
      <c r="B44" s="140" t="s">
        <v>81</v>
      </c>
      <c r="C44" s="140"/>
      <c r="D44" s="140"/>
      <c r="E44" s="140"/>
      <c r="F44" s="145">
        <f>+F42+F43</f>
        <v>304728</v>
      </c>
      <c r="G44" s="146"/>
    </row>
    <row r="46" spans="2:8" x14ac:dyDescent="0.25">
      <c r="B46" s="147" t="s">
        <v>17</v>
      </c>
      <c r="C46" s="147"/>
      <c r="D46" s="147"/>
      <c r="E46" s="147"/>
      <c r="F46" s="148">
        <f>+F33-F44</f>
        <v>2255821.9900000002</v>
      </c>
      <c r="G46" s="148"/>
    </row>
    <row r="48" spans="2:8" x14ac:dyDescent="0.25">
      <c r="B48" s="141" t="s">
        <v>82</v>
      </c>
      <c r="C48" s="141"/>
      <c r="D48" s="141"/>
      <c r="E48" s="141"/>
      <c r="F48" s="141"/>
      <c r="G48" s="141"/>
    </row>
    <row r="49" spans="2:8" x14ac:dyDescent="0.25">
      <c r="B49" s="142" t="s">
        <v>85</v>
      </c>
      <c r="C49" s="142"/>
      <c r="D49" s="142"/>
      <c r="E49" s="142"/>
      <c r="F49" s="142"/>
      <c r="G49" s="142"/>
      <c r="H49" s="142"/>
    </row>
    <row r="50" spans="2:8" x14ac:dyDescent="0.25">
      <c r="B50" s="142"/>
      <c r="C50" s="142"/>
      <c r="D50" s="142"/>
      <c r="E50" s="142"/>
      <c r="F50" s="142"/>
      <c r="G50" s="142"/>
      <c r="H50" s="142"/>
    </row>
    <row r="51" spans="2:8" x14ac:dyDescent="0.25">
      <c r="B51" s="142"/>
      <c r="C51" s="142"/>
      <c r="D51" s="142"/>
      <c r="E51" s="142"/>
      <c r="F51" s="142"/>
      <c r="G51" s="142"/>
      <c r="H51" s="142"/>
    </row>
    <row r="52" spans="2:8" ht="30" customHeight="1" x14ac:dyDescent="0.25">
      <c r="B52" s="142" t="s">
        <v>84</v>
      </c>
      <c r="C52" s="142"/>
      <c r="D52" s="142"/>
      <c r="E52" s="142"/>
      <c r="F52" s="142"/>
      <c r="G52" s="142"/>
      <c r="H52" s="142"/>
    </row>
    <row r="53" spans="2:8" x14ac:dyDescent="0.25">
      <c r="B53" s="142" t="s">
        <v>86</v>
      </c>
      <c r="C53" s="142"/>
      <c r="D53" s="142"/>
      <c r="E53" s="142"/>
      <c r="F53" s="142"/>
      <c r="G53" s="142"/>
      <c r="H53" s="142"/>
    </row>
    <row r="54" spans="2:8" x14ac:dyDescent="0.25">
      <c r="B54" s="142"/>
      <c r="C54" s="142"/>
      <c r="D54" s="142"/>
      <c r="E54" s="142"/>
      <c r="F54" s="142"/>
      <c r="G54" s="142"/>
      <c r="H54" s="142"/>
    </row>
    <row r="55" spans="2:8" x14ac:dyDescent="0.25">
      <c r="B55" s="142"/>
      <c r="C55" s="142"/>
      <c r="D55" s="142"/>
      <c r="E55" s="142"/>
      <c r="F55" s="142"/>
      <c r="G55" s="142"/>
      <c r="H55" s="142"/>
    </row>
    <row r="56" spans="2:8" ht="31.5" customHeight="1" x14ac:dyDescent="0.25">
      <c r="B56" s="142"/>
      <c r="C56" s="142"/>
      <c r="D56" s="142"/>
      <c r="E56" s="142"/>
      <c r="F56" s="142"/>
      <c r="G56" s="142"/>
      <c r="H56" s="142"/>
    </row>
    <row r="59" spans="2:8" ht="8.25" customHeight="1" x14ac:dyDescent="0.25"/>
    <row r="60" spans="2:8" x14ac:dyDescent="0.25">
      <c r="C60" s="131" t="s">
        <v>40</v>
      </c>
      <c r="D60" s="132"/>
      <c r="E60" s="132"/>
      <c r="F60" s="132"/>
    </row>
    <row r="61" spans="2:8" x14ac:dyDescent="0.25">
      <c r="D61" s="133" t="s">
        <v>41</v>
      </c>
      <c r="E61" s="134"/>
    </row>
    <row r="62" spans="2:8" x14ac:dyDescent="0.25">
      <c r="C62" s="135" t="s">
        <v>42</v>
      </c>
      <c r="D62" s="134"/>
      <c r="E62" s="134"/>
      <c r="F62" s="134"/>
    </row>
    <row r="63" spans="2:8" x14ac:dyDescent="0.25">
      <c r="B63" s="133" t="s">
        <v>23</v>
      </c>
      <c r="C63" s="134"/>
      <c r="D63" s="134"/>
      <c r="E63" s="134"/>
      <c r="F63" s="134"/>
      <c r="G63" s="134"/>
    </row>
  </sheetData>
  <mergeCells count="34">
    <mergeCell ref="C62:F62"/>
    <mergeCell ref="B63:G63"/>
    <mergeCell ref="B46:E46"/>
    <mergeCell ref="F46:G46"/>
    <mergeCell ref="B48:G48"/>
    <mergeCell ref="B49:H51"/>
    <mergeCell ref="B52:H52"/>
    <mergeCell ref="B53:H56"/>
    <mergeCell ref="C60:F60"/>
    <mergeCell ref="D61:E61"/>
    <mergeCell ref="B42:E42"/>
    <mergeCell ref="F42:G42"/>
    <mergeCell ref="B43:E43"/>
    <mergeCell ref="F43:G43"/>
    <mergeCell ref="B44:E44"/>
    <mergeCell ref="F44:G44"/>
    <mergeCell ref="B38:H40"/>
    <mergeCell ref="B16:D16"/>
    <mergeCell ref="B17:D17"/>
    <mergeCell ref="E17:F17"/>
    <mergeCell ref="C19:F19"/>
    <mergeCell ref="B21:G21"/>
    <mergeCell ref="E31:F31"/>
    <mergeCell ref="B33:E33"/>
    <mergeCell ref="F33:G33"/>
    <mergeCell ref="B34:D34"/>
    <mergeCell ref="E34:F34"/>
    <mergeCell ref="B36:G36"/>
    <mergeCell ref="B13:H14"/>
    <mergeCell ref="D5:E5"/>
    <mergeCell ref="D6:E6"/>
    <mergeCell ref="D8:E8"/>
    <mergeCell ref="C9:F9"/>
    <mergeCell ref="D10:E10"/>
  </mergeCells>
  <hyperlinks>
    <hyperlink ref="C62" r:id="rId1" xr:uid="{00000000-0004-0000-1300-000000000000}"/>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H39"/>
  <sheetViews>
    <sheetView topLeftCell="A28" workbookViewId="0">
      <selection activeCell="H48" sqref="H4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9" t="s">
        <v>1</v>
      </c>
      <c r="E5" s="160"/>
    </row>
    <row r="6" spans="2:8" x14ac:dyDescent="0.25">
      <c r="D6" s="159" t="s">
        <v>2</v>
      </c>
      <c r="E6" s="160"/>
    </row>
    <row r="8" spans="2:8" x14ac:dyDescent="0.25">
      <c r="D8" s="159" t="s">
        <v>3</v>
      </c>
      <c r="E8" s="160"/>
    </row>
    <row r="9" spans="2:8" x14ac:dyDescent="0.25">
      <c r="C9" s="131" t="s">
        <v>60</v>
      </c>
      <c r="D9" s="132"/>
      <c r="E9" s="132"/>
      <c r="F9" s="132"/>
    </row>
    <row r="10" spans="2:8" x14ac:dyDescent="0.25">
      <c r="D10" s="133" t="s">
        <v>59</v>
      </c>
      <c r="E10" s="160"/>
    </row>
    <row r="11" spans="2:8" x14ac:dyDescent="0.25">
      <c r="D11" s="13" t="s">
        <v>61</v>
      </c>
    </row>
    <row r="13" spans="2:8" x14ac:dyDescent="0.25">
      <c r="B13" s="13" t="s">
        <v>56</v>
      </c>
    </row>
    <row r="14" spans="2:8" x14ac:dyDescent="0.25">
      <c r="B14">
        <f>'LILIANA P'!B14</f>
        <v>0</v>
      </c>
    </row>
    <row r="16" spans="2:8" x14ac:dyDescent="0.25">
      <c r="B16" s="161" t="s">
        <v>8</v>
      </c>
      <c r="C16" s="162"/>
      <c r="D16" s="162"/>
      <c r="E16" s="3">
        <v>9</v>
      </c>
      <c r="F16" s="4" t="s">
        <v>10</v>
      </c>
      <c r="G16" s="5">
        <f>SUM(E16*23333.333)</f>
        <v>209999.99699999997</v>
      </c>
      <c r="H16" s="6"/>
    </row>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14"/>
      <c r="C21" s="17"/>
      <c r="D21" s="17"/>
      <c r="E21" s="15">
        <v>0</v>
      </c>
      <c r="F21" s="9">
        <v>1</v>
      </c>
      <c r="G21" s="5">
        <f>SUM(E21*F21)</f>
        <v>0</v>
      </c>
    </row>
    <row r="22" spans="2:7" x14ac:dyDescent="0.25">
      <c r="B22" s="4"/>
      <c r="C22" s="4"/>
      <c r="D22" s="4"/>
      <c r="E22" s="8"/>
      <c r="F22" s="9"/>
      <c r="G22" s="5">
        <f>SUM(E22*F22)</f>
        <v>0</v>
      </c>
    </row>
    <row r="23" spans="2:7" x14ac:dyDescent="0.25">
      <c r="B23" s="4"/>
      <c r="C23" s="4"/>
      <c r="D23" s="4"/>
      <c r="E23" s="8"/>
      <c r="F23" s="9"/>
      <c r="G23" s="5">
        <f>SUM(E23*F23)</f>
        <v>0</v>
      </c>
    </row>
    <row r="25" spans="2:7" x14ac:dyDescent="0.25">
      <c r="E25" s="161" t="s">
        <v>18</v>
      </c>
      <c r="F25" s="164"/>
      <c r="G25" s="5">
        <f>SUM(G21:G23)</f>
        <v>0</v>
      </c>
    </row>
    <row r="27" spans="2:7" x14ac:dyDescent="0.25">
      <c r="B27" s="163" t="s">
        <v>19</v>
      </c>
      <c r="C27" s="162"/>
      <c r="D27" s="164"/>
      <c r="E27" s="165">
        <f>SUM(G16+G25)</f>
        <v>209999.99699999997</v>
      </c>
      <c r="F27" s="164"/>
    </row>
    <row r="28" spans="2:7" x14ac:dyDescent="0.25">
      <c r="B28" s="163"/>
      <c r="C28" s="162"/>
      <c r="D28" s="164"/>
      <c r="E28" s="165"/>
      <c r="F28" s="164"/>
    </row>
    <row r="30" spans="2:7" x14ac:dyDescent="0.25">
      <c r="B30" s="167" t="s">
        <v>20</v>
      </c>
      <c r="C30" s="162"/>
      <c r="D30" s="162"/>
      <c r="E30" s="162"/>
      <c r="F30" s="162"/>
      <c r="G30" s="164"/>
    </row>
    <row r="31" spans="2:7" x14ac:dyDescent="0.25">
      <c r="G31" s="10"/>
    </row>
    <row r="32" spans="2:7" x14ac:dyDescent="0.25">
      <c r="B32" t="s">
        <v>22</v>
      </c>
      <c r="G32" s="10"/>
    </row>
    <row r="36" spans="2:7" x14ac:dyDescent="0.25">
      <c r="C36" s="131" t="s">
        <v>60</v>
      </c>
      <c r="D36" s="132"/>
      <c r="E36" s="132"/>
      <c r="F36" s="132"/>
    </row>
    <row r="37" spans="2:7" x14ac:dyDescent="0.25">
      <c r="C37" s="135" t="s">
        <v>59</v>
      </c>
      <c r="D37" s="160"/>
      <c r="E37" s="160"/>
      <c r="F37" s="160"/>
    </row>
    <row r="38" spans="2:7" x14ac:dyDescent="0.25">
      <c r="C38" s="135" t="s">
        <v>58</v>
      </c>
      <c r="D38" s="160"/>
      <c r="E38" s="160"/>
      <c r="F38" s="160"/>
    </row>
    <row r="39" spans="2:7" x14ac:dyDescent="0.25">
      <c r="B39" s="159" t="s">
        <v>23</v>
      </c>
      <c r="C39" s="160"/>
      <c r="D39" s="160"/>
      <c r="E39" s="160"/>
      <c r="F39" s="160"/>
      <c r="G39" s="160"/>
    </row>
  </sheetData>
  <mergeCells count="18">
    <mergeCell ref="B30:G30"/>
    <mergeCell ref="C36:F36"/>
    <mergeCell ref="C37:F37"/>
    <mergeCell ref="C38:F38"/>
    <mergeCell ref="B39:G39"/>
    <mergeCell ref="B28:D28"/>
    <mergeCell ref="E28:F28"/>
    <mergeCell ref="D5:E5"/>
    <mergeCell ref="D6:E6"/>
    <mergeCell ref="D8:E8"/>
    <mergeCell ref="C9:F9"/>
    <mergeCell ref="D10:E10"/>
    <mergeCell ref="B16:D16"/>
    <mergeCell ref="C18:F18"/>
    <mergeCell ref="B20:G20"/>
    <mergeCell ref="E25:F25"/>
    <mergeCell ref="B27:D27"/>
    <mergeCell ref="E27:F27"/>
  </mergeCells>
  <conditionalFormatting sqref="C21:D21">
    <cfRule type="expression" dxfId="2" priority="4">
      <formula>$AV21="ENTRA"</formula>
    </cfRule>
    <cfRule type="expression" dxfId="1" priority="5">
      <formula>$K21="Por Fuera"</formula>
    </cfRule>
    <cfRule type="expression" dxfId="0" priority="6" stopIfTrue="1">
      <formula>$AV21="NO ENTRA"</formula>
    </cfRule>
  </conditionalFormatting>
  <hyperlinks>
    <hyperlink ref="C37" r:id="rId1" display="jersonmartinarango@gmail.com" xr:uid="{00000000-0004-0000-1400-000000000000}"/>
    <hyperlink ref="C38" r:id="rId2" xr:uid="{00000000-0004-0000-1400-000001000000}"/>
  </hyperlinks>
  <pageMargins left="0.7" right="0.7" top="0.75" bottom="0.75" header="0.3" footer="0.3"/>
  <pageSetup paperSize="9"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9" t="s">
        <v>27</v>
      </c>
      <c r="D3" s="160"/>
      <c r="E3" s="160"/>
      <c r="F3" s="160"/>
      <c r="G3" s="160"/>
      <c r="H3" s="160"/>
      <c r="I3" s="160"/>
      <c r="J3" s="160"/>
      <c r="K3" s="160"/>
    </row>
    <row r="5" spans="2:11" x14ac:dyDescent="0.25">
      <c r="E5" s="159" t="s">
        <v>1</v>
      </c>
      <c r="F5" s="160"/>
      <c r="G5" s="160"/>
      <c r="H5" s="160"/>
      <c r="I5" s="160"/>
    </row>
    <row r="6" spans="2:11" x14ac:dyDescent="0.25">
      <c r="E6" s="159" t="s">
        <v>2</v>
      </c>
      <c r="F6" s="160"/>
      <c r="G6" s="160"/>
      <c r="H6" s="160"/>
      <c r="I6" s="160"/>
    </row>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1" t="s">
        <v>18</v>
      </c>
      <c r="J33" s="164"/>
      <c r="K33" s="5">
        <f>SUM(K17:K31)</f>
        <v>0</v>
      </c>
    </row>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sheetData>
  <mergeCells count="14">
    <mergeCell ref="C3:K3"/>
    <mergeCell ref="E5:I5"/>
    <mergeCell ref="C37:K37"/>
    <mergeCell ref="C38:K38"/>
    <mergeCell ref="C11:J11"/>
    <mergeCell ref="E6:I6"/>
    <mergeCell ref="E8:I8"/>
    <mergeCell ref="D9:J9"/>
    <mergeCell ref="E10:I10"/>
    <mergeCell ref="D14:J14"/>
    <mergeCell ref="C16:K16"/>
    <mergeCell ref="I33:J33"/>
    <mergeCell ref="D35:J35"/>
    <mergeCell ref="C36:K3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9" t="s">
        <v>27</v>
      </c>
      <c r="D3" s="160"/>
      <c r="E3" s="160"/>
      <c r="F3" s="160"/>
      <c r="G3" s="160"/>
      <c r="H3" s="160"/>
      <c r="I3" s="160"/>
      <c r="J3" s="160"/>
      <c r="K3" s="160"/>
    </row>
    <row r="5" spans="2:11" x14ac:dyDescent="0.25">
      <c r="E5" s="159" t="s">
        <v>1</v>
      </c>
      <c r="F5" s="160"/>
      <c r="G5" s="160"/>
      <c r="H5" s="160"/>
      <c r="I5" s="160"/>
    </row>
    <row r="6" spans="2:11" x14ac:dyDescent="0.25">
      <c r="E6" s="159" t="s">
        <v>2</v>
      </c>
      <c r="F6" s="160"/>
      <c r="G6" s="160"/>
      <c r="H6" s="160"/>
      <c r="I6" s="160"/>
    </row>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1" t="s">
        <v>18</v>
      </c>
      <c r="J33" s="164"/>
      <c r="K33" s="5">
        <f>SUM(K17:K31)</f>
        <v>0</v>
      </c>
    </row>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9" t="s">
        <v>27</v>
      </c>
      <c r="D3" s="160"/>
      <c r="E3" s="160"/>
      <c r="F3" s="160"/>
      <c r="G3" s="160"/>
      <c r="H3" s="160"/>
      <c r="I3" s="160"/>
      <c r="J3" s="160"/>
      <c r="K3" s="160"/>
    </row>
    <row r="5" spans="2:11" x14ac:dyDescent="0.25">
      <c r="E5" s="159" t="s">
        <v>1</v>
      </c>
      <c r="F5" s="160"/>
      <c r="G5" s="160"/>
      <c r="H5" s="160"/>
      <c r="I5" s="160"/>
    </row>
    <row r="6" spans="2:11" x14ac:dyDescent="0.25">
      <c r="E6" s="159" t="s">
        <v>2</v>
      </c>
      <c r="F6" s="160"/>
      <c r="G6" s="160"/>
      <c r="H6" s="160"/>
      <c r="I6" s="160"/>
    </row>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1" t="s">
        <v>18</v>
      </c>
      <c r="J33" s="164"/>
      <c r="K33" s="5">
        <f>SUM(K17:K31)</f>
        <v>0</v>
      </c>
    </row>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9" t="s">
        <v>27</v>
      </c>
      <c r="D3" s="160"/>
      <c r="E3" s="160"/>
      <c r="F3" s="160"/>
      <c r="G3" s="160"/>
      <c r="H3" s="160"/>
      <c r="I3" s="160"/>
      <c r="J3" s="160"/>
      <c r="K3" s="160"/>
    </row>
    <row r="5" spans="2:11" x14ac:dyDescent="0.25">
      <c r="E5" s="159" t="s">
        <v>1</v>
      </c>
      <c r="F5" s="160"/>
      <c r="G5" s="160"/>
      <c r="H5" s="160"/>
      <c r="I5" s="160"/>
    </row>
    <row r="6" spans="2:11" x14ac:dyDescent="0.25">
      <c r="E6" s="159" t="s">
        <v>2</v>
      </c>
      <c r="F6" s="160"/>
      <c r="G6" s="160"/>
      <c r="H6" s="160"/>
      <c r="I6" s="160"/>
    </row>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1" t="s">
        <v>18</v>
      </c>
      <c r="J33" s="164"/>
      <c r="K33" s="5">
        <f>SUM(K17:K31)</f>
        <v>0</v>
      </c>
    </row>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9" t="s">
        <v>27</v>
      </c>
      <c r="D3" s="160"/>
      <c r="E3" s="160"/>
      <c r="F3" s="160"/>
      <c r="G3" s="160"/>
      <c r="H3" s="160"/>
      <c r="I3" s="160"/>
      <c r="J3" s="160"/>
      <c r="K3" s="160"/>
    </row>
    <row r="5" spans="2:11" x14ac:dyDescent="0.25">
      <c r="E5" s="159" t="s">
        <v>1</v>
      </c>
      <c r="F5" s="160"/>
      <c r="G5" s="160"/>
      <c r="H5" s="160"/>
      <c r="I5" s="160"/>
    </row>
    <row r="6" spans="2:11" x14ac:dyDescent="0.25">
      <c r="E6" s="159" t="s">
        <v>2</v>
      </c>
      <c r="F6" s="160"/>
      <c r="G6" s="160"/>
      <c r="H6" s="160"/>
      <c r="I6" s="160"/>
    </row>
    <row r="8" spans="2:11" x14ac:dyDescent="0.25">
      <c r="E8" s="159"/>
      <c r="F8" s="160"/>
      <c r="G8" s="160"/>
      <c r="H8" s="160"/>
      <c r="I8" s="160"/>
    </row>
    <row r="9" spans="2:11" x14ac:dyDescent="0.25">
      <c r="D9" s="158" t="s">
        <v>28</v>
      </c>
      <c r="E9" s="132"/>
      <c r="F9" s="132"/>
      <c r="G9" s="132"/>
      <c r="H9" s="132"/>
      <c r="I9" s="132"/>
      <c r="J9" s="132"/>
    </row>
    <row r="10" spans="2:11" x14ac:dyDescent="0.25">
      <c r="E10" s="159"/>
      <c r="F10" s="160"/>
      <c r="G10" s="160"/>
      <c r="H10" s="160"/>
      <c r="I10" s="160"/>
    </row>
    <row r="11" spans="2:11" x14ac:dyDescent="0.25">
      <c r="C11" s="159" t="s">
        <v>29</v>
      </c>
      <c r="D11" s="160"/>
      <c r="E11" s="160"/>
      <c r="F11" s="160"/>
      <c r="G11" s="160"/>
      <c r="H11" s="160"/>
      <c r="I11" s="160"/>
      <c r="J11" s="160"/>
      <c r="K11" s="2"/>
    </row>
    <row r="14" spans="2:11" x14ac:dyDescent="0.25">
      <c r="D14" s="159" t="s">
        <v>11</v>
      </c>
      <c r="E14" s="160"/>
      <c r="F14" s="160"/>
      <c r="G14" s="160"/>
      <c r="H14" s="160"/>
      <c r="I14" s="160"/>
      <c r="J14" s="160"/>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6"/>
      <c r="D16" s="155"/>
      <c r="E16" s="155"/>
      <c r="F16" s="155"/>
      <c r="G16" s="155"/>
      <c r="H16" s="155"/>
      <c r="I16" s="155"/>
      <c r="J16" s="155"/>
      <c r="K16" s="155"/>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1" t="s">
        <v>18</v>
      </c>
      <c r="J33" s="164"/>
      <c r="K33" s="5">
        <f>SUM(K17:K31)</f>
        <v>0</v>
      </c>
    </row>
    <row r="35" spans="3:11" x14ac:dyDescent="0.25">
      <c r="D35" s="159"/>
      <c r="E35" s="160"/>
      <c r="F35" s="160"/>
      <c r="G35" s="160"/>
      <c r="H35" s="160"/>
      <c r="I35" s="160"/>
      <c r="J35" s="160"/>
    </row>
    <row r="36" spans="3:11" x14ac:dyDescent="0.25">
      <c r="C36" s="159"/>
      <c r="D36" s="160"/>
      <c r="E36" s="160"/>
      <c r="F36" s="160"/>
      <c r="G36" s="160"/>
      <c r="H36" s="160"/>
      <c r="I36" s="160"/>
      <c r="J36" s="160"/>
      <c r="K36" s="160"/>
    </row>
    <row r="37" spans="3:11" x14ac:dyDescent="0.25">
      <c r="C37" s="159"/>
      <c r="D37" s="160"/>
      <c r="E37" s="160"/>
      <c r="F37" s="160"/>
      <c r="G37" s="160"/>
      <c r="H37" s="160"/>
      <c r="I37" s="160"/>
      <c r="J37" s="160"/>
      <c r="K37" s="160"/>
    </row>
    <row r="38" spans="3:11" x14ac:dyDescent="0.25">
      <c r="C38" s="159"/>
      <c r="D38" s="160"/>
      <c r="E38" s="160"/>
      <c r="F38" s="160"/>
      <c r="G38" s="160"/>
      <c r="H38" s="160"/>
      <c r="I38" s="160"/>
      <c r="J38" s="160"/>
      <c r="K38" s="160"/>
    </row>
  </sheetData>
  <mergeCells count="14">
    <mergeCell ref="D14:J14"/>
    <mergeCell ref="C16:K16"/>
    <mergeCell ref="C11:J11"/>
    <mergeCell ref="C3:K3"/>
    <mergeCell ref="E5:I5"/>
    <mergeCell ref="E6:I6"/>
    <mergeCell ref="E8:I8"/>
    <mergeCell ref="D9:J9"/>
    <mergeCell ref="E10:I10"/>
    <mergeCell ref="C37:K37"/>
    <mergeCell ref="C38:K38"/>
    <mergeCell ref="I33:J33"/>
    <mergeCell ref="D35:J35"/>
    <mergeCell ref="C36:K3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H49"/>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
        <v>26</v>
      </c>
    </row>
    <row r="3" spans="2:8" x14ac:dyDescent="0.25">
      <c r="B3" t="s">
        <v>0</v>
      </c>
      <c r="D3" s="1"/>
    </row>
    <row r="5" spans="2:8" x14ac:dyDescent="0.25">
      <c r="D5" s="159" t="s">
        <v>1</v>
      </c>
      <c r="E5" s="160"/>
    </row>
    <row r="6" spans="2:8" x14ac:dyDescent="0.25">
      <c r="D6" s="159" t="s">
        <v>2</v>
      </c>
      <c r="E6" s="160"/>
    </row>
    <row r="8" spans="2:8" x14ac:dyDescent="0.25">
      <c r="D8" s="159" t="s">
        <v>3</v>
      </c>
      <c r="E8" s="160"/>
    </row>
    <row r="9" spans="2:8" x14ac:dyDescent="0.25">
      <c r="C9" s="158" t="s">
        <v>34</v>
      </c>
      <c r="D9" s="132"/>
      <c r="E9" s="132"/>
      <c r="F9" s="132"/>
    </row>
    <row r="10" spans="2:8" x14ac:dyDescent="0.25">
      <c r="D10" s="159" t="s">
        <v>35</v>
      </c>
      <c r="E10" s="160"/>
    </row>
    <row r="11" spans="2:8" x14ac:dyDescent="0.25">
      <c r="C11" t="s">
        <v>6</v>
      </c>
    </row>
    <row r="13" spans="2:8" x14ac:dyDescent="0.25">
      <c r="B13" t="s">
        <v>36</v>
      </c>
    </row>
    <row r="14" spans="2:8" x14ac:dyDescent="0.25">
      <c r="B14" t="s">
        <v>37</v>
      </c>
    </row>
    <row r="16" spans="2:8" x14ac:dyDescent="0.25">
      <c r="B16" s="161" t="s">
        <v>8</v>
      </c>
      <c r="C16" s="162"/>
      <c r="D16" s="162"/>
      <c r="E16" s="3">
        <v>30</v>
      </c>
      <c r="F16" s="4" t="s">
        <v>10</v>
      </c>
      <c r="G16" s="5">
        <f>SUM(E16*16666.6667)</f>
        <v>500000.00100000005</v>
      </c>
      <c r="H16" s="6"/>
    </row>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30" spans="2:7" x14ac:dyDescent="0.25">
      <c r="E30" s="161" t="s">
        <v>18</v>
      </c>
      <c r="F30" s="164"/>
      <c r="G30" s="5">
        <f>SUM(G21:G28)</f>
        <v>0</v>
      </c>
    </row>
    <row r="32" spans="2:7" x14ac:dyDescent="0.25">
      <c r="B32" s="163" t="s">
        <v>19</v>
      </c>
      <c r="C32" s="162"/>
      <c r="D32" s="164"/>
      <c r="E32" s="165">
        <f>SUM(G16+G30)</f>
        <v>500000.00100000005</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58" t="s">
        <v>34</v>
      </c>
      <c r="D44" s="132"/>
      <c r="E44" s="132"/>
      <c r="F44" s="132"/>
    </row>
    <row r="45" spans="2:7" x14ac:dyDescent="0.25">
      <c r="C45" s="159" t="s">
        <v>35</v>
      </c>
      <c r="D45" s="160"/>
      <c r="E45" s="160"/>
      <c r="F45" s="160"/>
    </row>
    <row r="46" spans="2:7" x14ac:dyDescent="0.25">
      <c r="C46" s="159"/>
      <c r="D46" s="160"/>
      <c r="E46" s="160"/>
      <c r="F46" s="160"/>
    </row>
    <row r="47" spans="2:7" x14ac:dyDescent="0.25">
      <c r="B47" s="159" t="s">
        <v>38</v>
      </c>
      <c r="C47" s="160"/>
      <c r="D47" s="160"/>
      <c r="E47" s="160"/>
      <c r="F47" s="160"/>
      <c r="G47" s="160"/>
    </row>
    <row r="48" spans="2:7" x14ac:dyDescent="0.25">
      <c r="B48" s="159" t="s">
        <v>39</v>
      </c>
      <c r="C48" s="160"/>
      <c r="D48" s="160"/>
      <c r="E48" s="160"/>
      <c r="F48" s="160"/>
      <c r="G48" s="160"/>
    </row>
    <row r="49" spans="2:7" x14ac:dyDescent="0.25">
      <c r="B49" s="159" t="s">
        <v>23</v>
      </c>
      <c r="C49" s="160"/>
      <c r="D49" s="160"/>
      <c r="E49" s="160"/>
      <c r="F49" s="160"/>
      <c r="G49" s="160"/>
    </row>
  </sheetData>
  <mergeCells count="20">
    <mergeCell ref="E30:F30"/>
    <mergeCell ref="B32:D32"/>
    <mergeCell ref="E32:F32"/>
    <mergeCell ref="C18:F18"/>
    <mergeCell ref="B20:G20"/>
    <mergeCell ref="B16:D16"/>
    <mergeCell ref="D5:E5"/>
    <mergeCell ref="D6:E6"/>
    <mergeCell ref="D8:E8"/>
    <mergeCell ref="C9:F9"/>
    <mergeCell ref="D10:E10"/>
    <mergeCell ref="B47:G47"/>
    <mergeCell ref="B33:D33"/>
    <mergeCell ref="B35:G35"/>
    <mergeCell ref="E33:F33"/>
    <mergeCell ref="B49:G49"/>
    <mergeCell ref="B48:G48"/>
    <mergeCell ref="C44:F44"/>
    <mergeCell ref="C45:F45"/>
    <mergeCell ref="C46:F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48"/>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tr">
        <f>'LILIANA P'!B1</f>
        <v>SANTIAGO DE CALI 18 DE AGOSTO DE 2017</v>
      </c>
    </row>
    <row r="3" spans="2:8" x14ac:dyDescent="0.25">
      <c r="B3" t="s">
        <v>0</v>
      </c>
      <c r="D3" s="1">
        <v>3</v>
      </c>
    </row>
    <row r="5" spans="2:8" x14ac:dyDescent="0.25">
      <c r="D5" s="159" t="s">
        <v>1</v>
      </c>
      <c r="E5" s="160"/>
    </row>
    <row r="6" spans="2:8" x14ac:dyDescent="0.25">
      <c r="D6" s="159" t="s">
        <v>2</v>
      </c>
      <c r="E6" s="160"/>
    </row>
    <row r="8" spans="2:8" x14ac:dyDescent="0.25">
      <c r="D8" s="159" t="s">
        <v>3</v>
      </c>
      <c r="E8" s="160"/>
    </row>
    <row r="9" spans="2:8" x14ac:dyDescent="0.25">
      <c r="C9" s="158" t="s">
        <v>4</v>
      </c>
      <c r="D9" s="132"/>
      <c r="E9" s="132"/>
      <c r="F9" s="132"/>
    </row>
    <row r="10" spans="2:8" x14ac:dyDescent="0.25">
      <c r="D10" s="159" t="s">
        <v>5</v>
      </c>
      <c r="E10" s="160"/>
    </row>
    <row r="11" spans="2:8" x14ac:dyDescent="0.25">
      <c r="C11" t="s">
        <v>6</v>
      </c>
    </row>
    <row r="13" spans="2:8" x14ac:dyDescent="0.25">
      <c r="B13" t="s">
        <v>7</v>
      </c>
    </row>
    <row r="14" spans="2:8" x14ac:dyDescent="0.25">
      <c r="B14" t="s">
        <v>9</v>
      </c>
    </row>
    <row r="16" spans="2:8" x14ac:dyDescent="0.25">
      <c r="B16" s="161" t="s">
        <v>8</v>
      </c>
      <c r="C16" s="162"/>
      <c r="D16" s="162"/>
      <c r="E16" s="3">
        <v>13</v>
      </c>
      <c r="F16" s="4" t="s">
        <v>10</v>
      </c>
      <c r="G16" s="5">
        <f>SUM(E16*23333.333)</f>
        <v>303333.32899999997</v>
      </c>
      <c r="H16" s="6"/>
    </row>
    <row r="18" spans="2:7" x14ac:dyDescent="0.25">
      <c r="C18" s="159" t="s">
        <v>11</v>
      </c>
      <c r="D18" s="160"/>
      <c r="E18" s="160"/>
      <c r="F18" s="160"/>
    </row>
    <row r="19" spans="2:7" ht="30" customHeight="1" x14ac:dyDescent="0.25">
      <c r="B19" s="7" t="s">
        <v>12</v>
      </c>
      <c r="C19" s="7" t="s">
        <v>13</v>
      </c>
      <c r="D19" s="7" t="s">
        <v>14</v>
      </c>
      <c r="E19" s="7" t="s">
        <v>15</v>
      </c>
      <c r="F19" s="7" t="s">
        <v>16</v>
      </c>
      <c r="G19" s="7" t="s">
        <v>17</v>
      </c>
    </row>
    <row r="20" spans="2:7" x14ac:dyDescent="0.25">
      <c r="B20" s="166"/>
      <c r="C20" s="155"/>
      <c r="D20" s="155"/>
      <c r="E20" s="155"/>
      <c r="F20" s="155"/>
      <c r="G20" s="155"/>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30" spans="2:7" x14ac:dyDescent="0.25">
      <c r="E30" s="161" t="s">
        <v>18</v>
      </c>
      <c r="F30" s="164"/>
      <c r="G30" s="5">
        <f>SUM(G21:G28)</f>
        <v>0</v>
      </c>
    </row>
    <row r="32" spans="2:7" x14ac:dyDescent="0.25">
      <c r="B32" s="163" t="s">
        <v>19</v>
      </c>
      <c r="C32" s="162"/>
      <c r="D32" s="164"/>
      <c r="E32" s="165">
        <f>SUM(G16+G30)</f>
        <v>303333.32899999997</v>
      </c>
      <c r="F32" s="164"/>
    </row>
    <row r="33" spans="2:7" x14ac:dyDescent="0.25">
      <c r="B33" s="163"/>
      <c r="C33" s="162"/>
      <c r="D33" s="164"/>
      <c r="E33" s="165"/>
      <c r="F33" s="164"/>
    </row>
    <row r="35" spans="2:7" x14ac:dyDescent="0.25">
      <c r="B35" s="167" t="s">
        <v>20</v>
      </c>
      <c r="C35" s="162"/>
      <c r="D35" s="162"/>
      <c r="E35" s="162"/>
      <c r="F35" s="162"/>
      <c r="G35" s="164"/>
    </row>
    <row r="36" spans="2:7" x14ac:dyDescent="0.25">
      <c r="B36" t="s">
        <v>21</v>
      </c>
      <c r="G36" s="10"/>
    </row>
    <row r="37" spans="2:7" x14ac:dyDescent="0.25">
      <c r="B37" t="s">
        <v>22</v>
      </c>
      <c r="G37" s="10"/>
    </row>
    <row r="44" spans="2:7" x14ac:dyDescent="0.25">
      <c r="C44" s="158" t="s">
        <v>4</v>
      </c>
      <c r="D44" s="132"/>
      <c r="E44" s="132"/>
      <c r="F44" s="132"/>
    </row>
    <row r="45" spans="2:7" x14ac:dyDescent="0.25">
      <c r="C45" s="159" t="s">
        <v>5</v>
      </c>
      <c r="D45" s="160"/>
      <c r="E45" s="160"/>
      <c r="F45" s="160"/>
    </row>
    <row r="46" spans="2:7" x14ac:dyDescent="0.25">
      <c r="B46" s="159" t="s">
        <v>24</v>
      </c>
      <c r="C46" s="160"/>
      <c r="D46" s="160"/>
      <c r="E46" s="160"/>
      <c r="F46" s="160"/>
      <c r="G46" s="160"/>
    </row>
    <row r="47" spans="2:7" x14ac:dyDescent="0.25">
      <c r="B47" s="159" t="s">
        <v>25</v>
      </c>
      <c r="C47" s="160"/>
      <c r="D47" s="160"/>
      <c r="E47" s="160"/>
      <c r="F47" s="160"/>
      <c r="G47" s="160"/>
    </row>
    <row r="48" spans="2:7" x14ac:dyDescent="0.25">
      <c r="B48" s="159" t="s">
        <v>23</v>
      </c>
      <c r="C48" s="160"/>
      <c r="D48" s="160"/>
      <c r="E48" s="160"/>
      <c r="F48" s="160"/>
      <c r="G48" s="160"/>
    </row>
  </sheetData>
  <mergeCells count="19">
    <mergeCell ref="B48:G48"/>
    <mergeCell ref="E32:F32"/>
    <mergeCell ref="B32:D32"/>
    <mergeCell ref="B35:G35"/>
    <mergeCell ref="E30:F30"/>
    <mergeCell ref="C44:F44"/>
    <mergeCell ref="B16:D16"/>
    <mergeCell ref="C18:F18"/>
    <mergeCell ref="B47:G47"/>
    <mergeCell ref="C45:F45"/>
    <mergeCell ref="B46:G46"/>
    <mergeCell ref="B33:D33"/>
    <mergeCell ref="E33:F33"/>
    <mergeCell ref="B20:G20"/>
    <mergeCell ref="C9:F9"/>
    <mergeCell ref="D10:E10"/>
    <mergeCell ref="D5:E5"/>
    <mergeCell ref="D6:E6"/>
    <mergeCell ref="D8:E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59"/>
  <sheetViews>
    <sheetView zoomScale="90" zoomScaleNormal="90" workbookViewId="0">
      <selection activeCell="M39" sqref="M39"/>
    </sheetView>
  </sheetViews>
  <sheetFormatPr baseColWidth="10" defaultColWidth="15.140625" defaultRowHeight="15" customHeight="1" x14ac:dyDescent="0.25"/>
  <cols>
    <col min="1" max="1" width="4.85546875" style="66" customWidth="1"/>
    <col min="2" max="7" width="13.140625" style="66" customWidth="1"/>
    <col min="8" max="26" width="9.42578125" style="66" customWidth="1"/>
    <col min="27" max="16384" width="15.140625" style="66"/>
  </cols>
  <sheetData>
    <row r="1" spans="2:8" x14ac:dyDescent="0.25">
      <c r="B1" s="13" t="s">
        <v>124</v>
      </c>
    </row>
    <row r="3" spans="2:8" x14ac:dyDescent="0.25">
      <c r="B3" s="66" t="s">
        <v>0</v>
      </c>
      <c r="D3" s="67">
        <v>15</v>
      </c>
    </row>
    <row r="5" spans="2:8" x14ac:dyDescent="0.25">
      <c r="D5" s="174" t="s">
        <v>1</v>
      </c>
      <c r="E5" s="175"/>
    </row>
    <row r="6" spans="2:8" x14ac:dyDescent="0.25">
      <c r="D6" s="174" t="s">
        <v>2</v>
      </c>
      <c r="E6" s="175"/>
    </row>
    <row r="8" spans="2:8" x14ac:dyDescent="0.25">
      <c r="D8" s="174" t="s">
        <v>3</v>
      </c>
      <c r="E8" s="175"/>
    </row>
    <row r="9" spans="2:8" x14ac:dyDescent="0.25">
      <c r="C9" s="172" t="s">
        <v>53</v>
      </c>
      <c r="D9" s="173"/>
      <c r="E9" s="173"/>
      <c r="F9" s="173"/>
    </row>
    <row r="10" spans="2:8" x14ac:dyDescent="0.25">
      <c r="D10" s="174" t="s">
        <v>92</v>
      </c>
      <c r="E10" s="175"/>
    </row>
    <row r="11" spans="2:8" x14ac:dyDescent="0.25">
      <c r="D11" s="66" t="s">
        <v>72</v>
      </c>
    </row>
    <row r="13" spans="2:8" ht="15" customHeight="1" x14ac:dyDescent="0.25">
      <c r="B13" s="149" t="s">
        <v>123</v>
      </c>
      <c r="C13" s="180"/>
      <c r="D13" s="180"/>
      <c r="E13" s="180"/>
      <c r="F13" s="180"/>
      <c r="G13" s="180"/>
      <c r="H13" s="180"/>
    </row>
    <row r="14" spans="2:8" x14ac:dyDescent="0.25">
      <c r="B14" s="180"/>
      <c r="C14" s="180"/>
      <c r="D14" s="180"/>
      <c r="E14" s="180"/>
      <c r="F14" s="180"/>
      <c r="G14" s="180"/>
      <c r="H14" s="180"/>
    </row>
    <row r="16" spans="2:8" x14ac:dyDescent="0.25">
      <c r="B16" s="185" t="s">
        <v>8</v>
      </c>
      <c r="C16" s="186"/>
      <c r="D16" s="186"/>
      <c r="E16" s="68">
        <v>18</v>
      </c>
      <c r="F16" s="69" t="s">
        <v>10</v>
      </c>
      <c r="G16" s="70">
        <f>SUM(E16*23333.333)</f>
        <v>419999.99399999995</v>
      </c>
      <c r="H16" s="71"/>
    </row>
    <row r="17" spans="2:7" x14ac:dyDescent="0.25">
      <c r="B17" s="181" t="s">
        <v>83</v>
      </c>
      <c r="C17" s="182"/>
      <c r="D17" s="182"/>
      <c r="E17" s="183"/>
      <c r="F17" s="184"/>
      <c r="G17" s="72">
        <v>105200</v>
      </c>
    </row>
    <row r="18" spans="2:7" x14ac:dyDescent="0.25">
      <c r="B18" s="73"/>
      <c r="C18" s="74"/>
      <c r="D18" s="74"/>
      <c r="E18" s="73"/>
      <c r="F18" s="73"/>
    </row>
    <row r="19" spans="2:7" x14ac:dyDescent="0.25">
      <c r="B19" s="181" t="s">
        <v>11</v>
      </c>
      <c r="C19" s="181"/>
      <c r="D19" s="181"/>
      <c r="E19" s="181"/>
      <c r="F19" s="181"/>
      <c r="G19" s="181"/>
    </row>
    <row r="20" spans="2:7" ht="30" customHeight="1" x14ac:dyDescent="0.25">
      <c r="B20" s="75" t="s">
        <v>76</v>
      </c>
      <c r="C20" s="76" t="s">
        <v>13</v>
      </c>
      <c r="D20" s="76" t="s">
        <v>14</v>
      </c>
      <c r="E20" s="76" t="s">
        <v>15</v>
      </c>
      <c r="F20" s="76" t="s">
        <v>16</v>
      </c>
      <c r="G20" s="76" t="s">
        <v>17</v>
      </c>
    </row>
    <row r="21" spans="2:7" x14ac:dyDescent="0.25">
      <c r="B21" s="187"/>
      <c r="C21" s="186"/>
      <c r="D21" s="186"/>
      <c r="E21" s="186"/>
      <c r="F21" s="186"/>
      <c r="G21" s="186"/>
    </row>
    <row r="22" spans="2:7" x14ac:dyDescent="0.25">
      <c r="B22" s="32" t="s">
        <v>77</v>
      </c>
      <c r="C22" s="65">
        <v>15296</v>
      </c>
      <c r="D22" s="65">
        <v>17921</v>
      </c>
      <c r="E22" s="84">
        <v>60000</v>
      </c>
      <c r="F22" s="78">
        <v>1</v>
      </c>
      <c r="G22" s="72">
        <f>E22*F22</f>
        <v>60000</v>
      </c>
    </row>
    <row r="23" spans="2:7" x14ac:dyDescent="0.25">
      <c r="B23" s="32" t="s">
        <v>77</v>
      </c>
      <c r="C23" s="65">
        <v>15279</v>
      </c>
      <c r="D23" s="65">
        <v>17891</v>
      </c>
      <c r="E23" s="84">
        <v>110000</v>
      </c>
      <c r="F23" s="78">
        <v>1</v>
      </c>
      <c r="G23" s="72">
        <f t="shared" ref="G23:G29" si="0">E23*F23</f>
        <v>110000</v>
      </c>
    </row>
    <row r="24" spans="2:7" x14ac:dyDescent="0.25">
      <c r="B24" s="32" t="s">
        <v>77</v>
      </c>
      <c r="C24" s="65">
        <v>15306</v>
      </c>
      <c r="D24" s="65">
        <v>17933</v>
      </c>
      <c r="E24" s="84">
        <v>135000</v>
      </c>
      <c r="F24" s="78">
        <v>1</v>
      </c>
      <c r="G24" s="72">
        <f t="shared" si="0"/>
        <v>135000</v>
      </c>
    </row>
    <row r="25" spans="2:7" x14ac:dyDescent="0.25">
      <c r="B25" s="63" t="s">
        <v>122</v>
      </c>
      <c r="C25" s="77"/>
      <c r="D25" s="77"/>
      <c r="E25" s="79">
        <v>7500</v>
      </c>
      <c r="F25" s="78">
        <v>11</v>
      </c>
      <c r="G25" s="72">
        <f t="shared" si="0"/>
        <v>82500</v>
      </c>
    </row>
    <row r="26" spans="2:7" x14ac:dyDescent="0.25">
      <c r="B26" s="32"/>
      <c r="C26" s="77"/>
      <c r="D26" s="77"/>
      <c r="E26" s="79"/>
      <c r="F26" s="78"/>
      <c r="G26" s="72">
        <f t="shared" si="0"/>
        <v>0</v>
      </c>
    </row>
    <row r="27" spans="2:7" x14ac:dyDescent="0.25">
      <c r="B27" s="77"/>
      <c r="C27" s="77"/>
      <c r="D27" s="77"/>
      <c r="E27" s="79"/>
      <c r="F27" s="78"/>
      <c r="G27" s="72">
        <f t="shared" si="0"/>
        <v>0</v>
      </c>
    </row>
    <row r="28" spans="2:7" x14ac:dyDescent="0.25">
      <c r="B28" s="77"/>
      <c r="C28" s="77"/>
      <c r="D28" s="77"/>
      <c r="E28" s="79"/>
      <c r="F28" s="78"/>
      <c r="G28" s="72">
        <f t="shared" si="0"/>
        <v>0</v>
      </c>
    </row>
    <row r="29" spans="2:7" x14ac:dyDescent="0.25">
      <c r="B29" s="77"/>
      <c r="C29" s="77"/>
      <c r="D29" s="77"/>
      <c r="E29" s="79"/>
      <c r="F29" s="78"/>
      <c r="G29" s="72">
        <f t="shared" si="0"/>
        <v>0</v>
      </c>
    </row>
    <row r="31" spans="2:7" x14ac:dyDescent="0.25">
      <c r="E31" s="176" t="s">
        <v>18</v>
      </c>
      <c r="F31" s="170"/>
      <c r="G31" s="80">
        <f>SUM(G22:G29)</f>
        <v>387500</v>
      </c>
    </row>
    <row r="33" spans="2:9" x14ac:dyDescent="0.25">
      <c r="B33" s="177" t="s">
        <v>19</v>
      </c>
      <c r="C33" s="177"/>
      <c r="D33" s="177"/>
      <c r="E33" s="177"/>
      <c r="F33" s="178">
        <f>SUM(G16+G17+G31)</f>
        <v>912699.99399999995</v>
      </c>
      <c r="G33" s="178"/>
    </row>
    <row r="34" spans="2:9" x14ac:dyDescent="0.25">
      <c r="B34" s="174"/>
      <c r="C34" s="173"/>
      <c r="D34" s="173"/>
      <c r="E34" s="179"/>
      <c r="F34" s="173"/>
    </row>
    <row r="35" spans="2:9" x14ac:dyDescent="0.25">
      <c r="B35" s="73"/>
      <c r="C35" s="74"/>
      <c r="D35" s="74"/>
      <c r="E35" s="81"/>
      <c r="F35" s="74"/>
    </row>
    <row r="36" spans="2:9" x14ac:dyDescent="0.25">
      <c r="B36" s="168" t="s">
        <v>20</v>
      </c>
      <c r="C36" s="169"/>
      <c r="D36" s="169"/>
      <c r="E36" s="169"/>
      <c r="F36" s="169"/>
      <c r="G36" s="170"/>
    </row>
    <row r="37" spans="2:9" ht="15" customHeight="1" x14ac:dyDescent="0.25">
      <c r="G37" s="82"/>
    </row>
    <row r="38" spans="2:9" x14ac:dyDescent="0.25">
      <c r="B38" s="171" t="s">
        <v>78</v>
      </c>
      <c r="C38" s="171"/>
      <c r="D38" s="171"/>
      <c r="E38" s="171"/>
      <c r="F38" s="171"/>
      <c r="G38" s="171"/>
      <c r="H38" s="171"/>
    </row>
    <row r="39" spans="2:9" x14ac:dyDescent="0.25">
      <c r="B39" s="171"/>
      <c r="C39" s="171"/>
      <c r="D39" s="171"/>
      <c r="E39" s="171"/>
      <c r="F39" s="171"/>
      <c r="G39" s="171"/>
      <c r="H39" s="171"/>
    </row>
    <row r="40" spans="2:9" x14ac:dyDescent="0.25">
      <c r="B40" s="171"/>
      <c r="C40" s="171"/>
      <c r="D40" s="171"/>
      <c r="E40" s="171"/>
      <c r="F40" s="171"/>
      <c r="G40" s="171"/>
      <c r="H40" s="171"/>
    </row>
    <row r="41" spans="2:9" x14ac:dyDescent="0.25">
      <c r="B41" s="73"/>
      <c r="C41" s="74"/>
      <c r="D41" s="74"/>
      <c r="E41" s="81"/>
      <c r="F41" s="74"/>
    </row>
    <row r="42" spans="2:9" x14ac:dyDescent="0.25">
      <c r="B42" s="188" t="s">
        <v>79</v>
      </c>
      <c r="C42" s="188"/>
      <c r="D42" s="188"/>
      <c r="E42" s="188"/>
      <c r="F42" s="189">
        <v>210400</v>
      </c>
      <c r="G42" s="190"/>
    </row>
    <row r="43" spans="2:9" x14ac:dyDescent="0.25">
      <c r="B43" s="188" t="s">
        <v>80</v>
      </c>
      <c r="C43" s="188"/>
      <c r="D43" s="188"/>
      <c r="E43" s="188"/>
      <c r="F43" s="189">
        <v>34699</v>
      </c>
      <c r="G43" s="190"/>
    </row>
    <row r="44" spans="2:9" x14ac:dyDescent="0.25">
      <c r="B44" s="188" t="s">
        <v>81</v>
      </c>
      <c r="C44" s="188"/>
      <c r="D44" s="188"/>
      <c r="E44" s="188"/>
      <c r="F44" s="191">
        <f>+F42+F43</f>
        <v>245099</v>
      </c>
      <c r="G44" s="192"/>
    </row>
    <row r="46" spans="2:9" x14ac:dyDescent="0.25">
      <c r="B46" s="177" t="s">
        <v>17</v>
      </c>
      <c r="C46" s="177"/>
      <c r="D46" s="177"/>
      <c r="E46" s="177"/>
      <c r="F46" s="178">
        <f>+F33-F44</f>
        <v>667600.99399999995</v>
      </c>
      <c r="G46" s="178"/>
    </row>
    <row r="48" spans="2:9" ht="15" customHeight="1" x14ac:dyDescent="0.25">
      <c r="B48" s="193"/>
      <c r="C48" s="193"/>
      <c r="D48" s="193"/>
      <c r="E48" s="193"/>
      <c r="F48" s="193"/>
      <c r="G48" s="193"/>
      <c r="I48" s="83"/>
    </row>
    <row r="49" spans="2:9" x14ac:dyDescent="0.25">
      <c r="B49" s="171" t="s">
        <v>90</v>
      </c>
      <c r="C49" s="171"/>
      <c r="D49" s="171"/>
      <c r="E49" s="171"/>
      <c r="F49" s="171"/>
      <c r="G49" s="171"/>
      <c r="H49" s="171"/>
      <c r="I49" s="83"/>
    </row>
    <row r="50" spans="2:9" ht="64.5" customHeight="1" x14ac:dyDescent="0.25">
      <c r="B50" s="171"/>
      <c r="C50" s="171"/>
      <c r="D50" s="171"/>
      <c r="E50" s="171"/>
      <c r="F50" s="171"/>
      <c r="G50" s="171"/>
      <c r="H50" s="171"/>
      <c r="I50" s="83"/>
    </row>
    <row r="51" spans="2:9" x14ac:dyDescent="0.25">
      <c r="B51" s="171"/>
      <c r="C51" s="171"/>
      <c r="D51" s="171"/>
      <c r="E51" s="171"/>
      <c r="F51" s="171"/>
      <c r="G51" s="171"/>
      <c r="H51" s="171"/>
    </row>
    <row r="52" spans="2:9" x14ac:dyDescent="0.25">
      <c r="B52" s="83"/>
      <c r="C52" s="83"/>
      <c r="D52" s="83"/>
      <c r="E52" s="83"/>
      <c r="F52" s="83"/>
      <c r="G52" s="83"/>
      <c r="H52" s="83"/>
    </row>
    <row r="53" spans="2:9" x14ac:dyDescent="0.25">
      <c r="B53" s="83"/>
      <c r="C53" s="83"/>
      <c r="D53" s="83"/>
      <c r="E53" s="83"/>
      <c r="F53" s="83"/>
      <c r="G53" s="83"/>
      <c r="H53" s="83"/>
    </row>
    <row r="54" spans="2:9" x14ac:dyDescent="0.25">
      <c r="B54" s="83"/>
      <c r="C54" s="83"/>
      <c r="D54" s="83"/>
      <c r="E54" s="83"/>
      <c r="F54" s="83"/>
      <c r="G54" s="83"/>
      <c r="H54" s="83"/>
    </row>
    <row r="55" spans="2:9" x14ac:dyDescent="0.25">
      <c r="B55" s="83"/>
      <c r="C55" s="83"/>
      <c r="D55" s="83"/>
      <c r="E55" s="83"/>
      <c r="F55" s="83"/>
      <c r="G55" s="83"/>
      <c r="H55" s="83"/>
    </row>
    <row r="56" spans="2:9" x14ac:dyDescent="0.25">
      <c r="C56" s="172" t="s">
        <v>53</v>
      </c>
      <c r="D56" s="173"/>
      <c r="E56" s="173"/>
      <c r="F56" s="173"/>
    </row>
    <row r="57" spans="2:9" x14ac:dyDescent="0.25">
      <c r="C57" s="174" t="s">
        <v>92</v>
      </c>
      <c r="D57" s="175"/>
      <c r="E57" s="175"/>
      <c r="F57" s="175"/>
    </row>
    <row r="58" spans="2:9" x14ac:dyDescent="0.25">
      <c r="C58" s="194" t="s">
        <v>55</v>
      </c>
      <c r="D58" s="175"/>
      <c r="E58" s="175"/>
      <c r="F58" s="175"/>
    </row>
    <row r="59" spans="2:9" x14ac:dyDescent="0.25">
      <c r="B59" s="174" t="s">
        <v>23</v>
      </c>
      <c r="C59" s="175"/>
      <c r="D59" s="175"/>
      <c r="E59" s="175"/>
      <c r="F59" s="175"/>
      <c r="G59" s="175"/>
    </row>
  </sheetData>
  <mergeCells count="32">
    <mergeCell ref="B21:G21"/>
    <mergeCell ref="B19:G19"/>
    <mergeCell ref="B42:E42"/>
    <mergeCell ref="F42:G42"/>
    <mergeCell ref="B59:G59"/>
    <mergeCell ref="C56:F56"/>
    <mergeCell ref="B43:E43"/>
    <mergeCell ref="F43:G43"/>
    <mergeCell ref="B44:E44"/>
    <mergeCell ref="F44:G44"/>
    <mergeCell ref="B46:E46"/>
    <mergeCell ref="F46:G46"/>
    <mergeCell ref="B48:G48"/>
    <mergeCell ref="B49:H51"/>
    <mergeCell ref="C57:F57"/>
    <mergeCell ref="C58:F58"/>
    <mergeCell ref="B36:G36"/>
    <mergeCell ref="B38:H40"/>
    <mergeCell ref="C9:F9"/>
    <mergeCell ref="D10:E10"/>
    <mergeCell ref="D5:E5"/>
    <mergeCell ref="D6:E6"/>
    <mergeCell ref="D8:E8"/>
    <mergeCell ref="E31:F31"/>
    <mergeCell ref="B33:E33"/>
    <mergeCell ref="F33:G33"/>
    <mergeCell ref="B34:D34"/>
    <mergeCell ref="E34:F34"/>
    <mergeCell ref="B13:H14"/>
    <mergeCell ref="B17:D17"/>
    <mergeCell ref="E17:F17"/>
    <mergeCell ref="B16:D16"/>
  </mergeCells>
  <conditionalFormatting sqref="C22:D24">
    <cfRule type="expression" dxfId="51" priority="7">
      <formula>$K22="Por Fuera"</formula>
    </cfRule>
    <cfRule type="expression" dxfId="50" priority="8" stopIfTrue="1">
      <formula>$AV22="NO ENTRA"</formula>
    </cfRule>
  </conditionalFormatting>
  <conditionalFormatting sqref="C22:E24">
    <cfRule type="expression" dxfId="49" priority="1">
      <formula>$AV22="ENTRA"</formula>
    </cfRule>
  </conditionalFormatting>
  <conditionalFormatting sqref="E22">
    <cfRule type="expression" dxfId="48" priority="4">
      <formula>$K22="Por Fuera"</formula>
    </cfRule>
    <cfRule type="expression" dxfId="47" priority="5" stopIfTrue="1">
      <formula>$AV22="NO ENTRA"</formula>
    </cfRule>
  </conditionalFormatting>
  <conditionalFormatting sqref="E23:E24">
    <cfRule type="expression" dxfId="46" priority="2" stopIfTrue="1">
      <formula>$AV23="NO ENTRA"</formula>
    </cfRule>
  </conditionalFormatting>
  <hyperlinks>
    <hyperlink ref="C58" r:id="rId1" xr:uid="{00000000-0004-0000-0300-000000000000}"/>
  </hyperlinks>
  <printOptions horizontalCentered="1" verticalCentered="1"/>
  <pageMargins left="0.70866141732283472" right="0.70866141732283472" top="0.74803149606299213" bottom="0.74803149606299213" header="0.31496062992125984" footer="0.31496062992125984"/>
  <pageSetup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59"/>
  <sheetViews>
    <sheetView topLeftCell="A21" zoomScale="90" zoomScaleNormal="90" workbookViewId="0">
      <selection activeCell="H43" sqref="H43"/>
    </sheetView>
  </sheetViews>
  <sheetFormatPr baseColWidth="10" defaultColWidth="15.140625" defaultRowHeight="15" customHeight="1" x14ac:dyDescent="0.25"/>
  <cols>
    <col min="1" max="1" width="4.85546875" style="13" customWidth="1"/>
    <col min="2" max="2" width="13.140625" style="13" customWidth="1"/>
    <col min="3" max="3" width="13.28515625" style="13" customWidth="1"/>
    <col min="4" max="4" width="19" style="13" customWidth="1"/>
    <col min="5" max="7" width="13.140625" style="13" customWidth="1"/>
    <col min="8" max="26" width="9.42578125" style="13" customWidth="1"/>
    <col min="27" max="16384" width="15.140625" style="13"/>
  </cols>
  <sheetData>
    <row r="1" spans="2:8" x14ac:dyDescent="0.25">
      <c r="B1" s="13" t="s">
        <v>99</v>
      </c>
    </row>
    <row r="3" spans="2:8" x14ac:dyDescent="0.25">
      <c r="B3" s="13" t="s">
        <v>0</v>
      </c>
      <c r="D3" s="34">
        <v>4</v>
      </c>
    </row>
    <row r="5" spans="2:8" x14ac:dyDescent="0.25">
      <c r="D5" s="133" t="s">
        <v>1</v>
      </c>
      <c r="E5" s="134"/>
    </row>
    <row r="6" spans="2:8" x14ac:dyDescent="0.25">
      <c r="D6" s="133" t="s">
        <v>2</v>
      </c>
      <c r="E6" s="134"/>
    </row>
    <row r="8" spans="2:8" x14ac:dyDescent="0.25">
      <c r="D8" s="133" t="s">
        <v>3</v>
      </c>
      <c r="E8" s="134"/>
    </row>
    <row r="9" spans="2:8" x14ac:dyDescent="0.25">
      <c r="C9" s="131" t="s">
        <v>100</v>
      </c>
      <c r="D9" s="132"/>
      <c r="E9" s="132"/>
      <c r="F9" s="132"/>
    </row>
    <row r="10" spans="2:8" x14ac:dyDescent="0.25">
      <c r="D10" s="133" t="s">
        <v>101</v>
      </c>
      <c r="E10" s="134"/>
    </row>
    <row r="11" spans="2:8" x14ac:dyDescent="0.25">
      <c r="D11" s="13" t="s">
        <v>61</v>
      </c>
    </row>
    <row r="13" spans="2:8" ht="15" customHeight="1" x14ac:dyDescent="0.25">
      <c r="B13" s="149" t="s">
        <v>109</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5</v>
      </c>
      <c r="F16" s="36" t="s">
        <v>10</v>
      </c>
      <c r="G16" s="37">
        <f>SUM(E16*23333.333)</f>
        <v>116666.66499999999</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c r="C22" s="58"/>
      <c r="D22" s="58"/>
      <c r="E22" s="60"/>
      <c r="F22" s="52"/>
      <c r="G22" s="53">
        <f>E22*F22</f>
        <v>0</v>
      </c>
    </row>
    <row r="23" spans="2:7" x14ac:dyDescent="0.25">
      <c r="B23" s="32"/>
      <c r="C23" s="62"/>
      <c r="D23" s="62"/>
      <c r="E23" s="60"/>
      <c r="F23" s="52"/>
      <c r="G23" s="53">
        <f t="shared" ref="G23:G29" si="0">E23*F23</f>
        <v>0</v>
      </c>
    </row>
    <row r="24" spans="2:7" x14ac:dyDescent="0.25">
      <c r="B24" s="32"/>
      <c r="C24" s="61"/>
      <c r="D24" s="61"/>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57" t="s">
        <v>18</v>
      </c>
      <c r="F31" s="139"/>
      <c r="G31" s="26">
        <f>SUM(G22:G29)</f>
        <v>0</v>
      </c>
    </row>
    <row r="33" spans="2:8" x14ac:dyDescent="0.25">
      <c r="B33" s="147" t="s">
        <v>19</v>
      </c>
      <c r="C33" s="147"/>
      <c r="D33" s="147"/>
      <c r="E33" s="147"/>
      <c r="F33" s="148">
        <f>SUM(G16+G17+G31)</f>
        <v>221866.66499999998</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0</v>
      </c>
      <c r="G43" s="144"/>
    </row>
    <row r="44" spans="2:8" x14ac:dyDescent="0.25">
      <c r="B44" s="140" t="s">
        <v>81</v>
      </c>
      <c r="C44" s="140"/>
      <c r="D44" s="140"/>
      <c r="E44" s="140"/>
      <c r="F44" s="145">
        <f>+F42+F43</f>
        <v>210400</v>
      </c>
      <c r="G44" s="146"/>
    </row>
    <row r="46" spans="2:8" x14ac:dyDescent="0.25">
      <c r="B46" s="147" t="s">
        <v>17</v>
      </c>
      <c r="C46" s="147"/>
      <c r="D46" s="147"/>
      <c r="E46" s="147"/>
      <c r="F46" s="148">
        <f>+F33-F44</f>
        <v>11466.664999999979</v>
      </c>
      <c r="G46" s="148"/>
    </row>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100</v>
      </c>
      <c r="D56" s="132"/>
      <c r="E56" s="132"/>
      <c r="F56" s="132"/>
    </row>
    <row r="57" spans="2:9" x14ac:dyDescent="0.25">
      <c r="D57" s="133" t="s">
        <v>101</v>
      </c>
      <c r="E57" s="134"/>
    </row>
    <row r="58" spans="2:9" x14ac:dyDescent="0.25">
      <c r="C58" s="135" t="s">
        <v>103</v>
      </c>
      <c r="D58" s="134"/>
      <c r="E58" s="134"/>
      <c r="F58" s="134"/>
    </row>
    <row r="59" spans="2:9" x14ac:dyDescent="0.25">
      <c r="B59" s="133" t="s">
        <v>23</v>
      </c>
      <c r="C59" s="134"/>
      <c r="D59" s="134"/>
      <c r="E59" s="134"/>
      <c r="F59" s="134"/>
      <c r="G59" s="134"/>
    </row>
  </sheetData>
  <mergeCells count="32">
    <mergeCell ref="D5:E5"/>
    <mergeCell ref="D6:E6"/>
    <mergeCell ref="D8:E8"/>
    <mergeCell ref="B38:H40"/>
    <mergeCell ref="B33:E33"/>
    <mergeCell ref="F33:G33"/>
    <mergeCell ref="B34:D34"/>
    <mergeCell ref="E34:F34"/>
    <mergeCell ref="B36:G36"/>
    <mergeCell ref="B21:G21"/>
    <mergeCell ref="C9:F9"/>
    <mergeCell ref="D10:E10"/>
    <mergeCell ref="E31:F31"/>
    <mergeCell ref="B16:D16"/>
    <mergeCell ref="B13:H14"/>
    <mergeCell ref="B17:D17"/>
    <mergeCell ref="E17:F17"/>
    <mergeCell ref="B19:G19"/>
    <mergeCell ref="B42:E42"/>
    <mergeCell ref="F42:G42"/>
    <mergeCell ref="B59:G59"/>
    <mergeCell ref="B43:E43"/>
    <mergeCell ref="F43:G43"/>
    <mergeCell ref="B44:E44"/>
    <mergeCell ref="F44:G44"/>
    <mergeCell ref="C56:F56"/>
    <mergeCell ref="B48:G48"/>
    <mergeCell ref="B49:H51"/>
    <mergeCell ref="C58:F58"/>
    <mergeCell ref="B46:E46"/>
    <mergeCell ref="F46:G46"/>
    <mergeCell ref="D57:E57"/>
  </mergeCells>
  <conditionalFormatting sqref="C22:D22">
    <cfRule type="expression" dxfId="45" priority="1">
      <formula>$AV22="ENTRA"</formula>
    </cfRule>
    <cfRule type="expression" dxfId="44" priority="2">
      <formula>$K22="Por Fuera"</formula>
    </cfRule>
    <cfRule type="expression" dxfId="43" priority="3" stopIfTrue="1">
      <formula>$AV22="NO ENTRA"</formula>
    </cfRule>
  </conditionalFormatting>
  <hyperlinks>
    <hyperlink ref="C58" r:id="rId1" xr:uid="{00000000-0004-0000-04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59"/>
  <sheetViews>
    <sheetView topLeftCell="A25" zoomScale="90" zoomScaleNormal="90" workbookViewId="0">
      <selection activeCell="G34" sqref="G34"/>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3" spans="2:8" x14ac:dyDescent="0.25">
      <c r="B3" s="13" t="s">
        <v>0</v>
      </c>
      <c r="D3" s="34">
        <v>2</v>
      </c>
    </row>
    <row r="5" spans="2:8" x14ac:dyDescent="0.25">
      <c r="D5" s="133" t="s">
        <v>1</v>
      </c>
      <c r="E5" s="134"/>
    </row>
    <row r="6" spans="2:8" x14ac:dyDescent="0.25">
      <c r="D6" s="133" t="s">
        <v>2</v>
      </c>
      <c r="E6" s="134"/>
    </row>
    <row r="8" spans="2:8" x14ac:dyDescent="0.25">
      <c r="D8" s="133" t="s">
        <v>3</v>
      </c>
      <c r="E8" s="134"/>
    </row>
    <row r="9" spans="2:8" x14ac:dyDescent="0.25">
      <c r="C9" s="131" t="s">
        <v>112</v>
      </c>
      <c r="D9" s="132"/>
      <c r="E9" s="132"/>
      <c r="F9" s="132"/>
    </row>
    <row r="10" spans="2:8" x14ac:dyDescent="0.25">
      <c r="D10" s="133" t="s">
        <v>113</v>
      </c>
      <c r="E10" s="134"/>
    </row>
    <row r="11" spans="2:8" x14ac:dyDescent="0.25">
      <c r="D11" s="13" t="s">
        <v>117</v>
      </c>
    </row>
    <row r="13" spans="2:8" ht="15" customHeight="1" x14ac:dyDescent="0.25">
      <c r="B13" s="149" t="s">
        <v>118</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9</v>
      </c>
      <c r="F16" s="36" t="s">
        <v>10</v>
      </c>
      <c r="G16" s="37">
        <f>SUM(E16*23333.333)</f>
        <v>209999.99699999997</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c r="C22" s="56"/>
      <c r="D22" s="56"/>
      <c r="E22" s="51"/>
      <c r="F22" s="52"/>
      <c r="G22" s="53">
        <f>E22*F22</f>
        <v>0</v>
      </c>
    </row>
    <row r="23" spans="2:7" x14ac:dyDescent="0.25">
      <c r="B23" s="32"/>
      <c r="C23" s="56"/>
      <c r="D23" s="56"/>
      <c r="E23" s="51"/>
      <c r="F23" s="52"/>
      <c r="G23" s="53">
        <f t="shared" ref="G23:G29" si="0">E23*F23</f>
        <v>0</v>
      </c>
    </row>
    <row r="24" spans="2:7" x14ac:dyDescent="0.25">
      <c r="B24" s="32"/>
      <c r="C24" s="55"/>
      <c r="D24" s="55"/>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57" t="s">
        <v>18</v>
      </c>
      <c r="F31" s="139"/>
      <c r="G31" s="26">
        <f>SUM(G22:G29)</f>
        <v>0</v>
      </c>
    </row>
    <row r="33" spans="2:8" x14ac:dyDescent="0.25">
      <c r="B33" s="147" t="s">
        <v>19</v>
      </c>
      <c r="C33" s="147"/>
      <c r="D33" s="147"/>
      <c r="E33" s="147"/>
      <c r="F33" s="148">
        <f>SUM(G16+G17+G31)</f>
        <v>315199.99699999997</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32762</v>
      </c>
      <c r="G43" s="144"/>
    </row>
    <row r="44" spans="2:8" x14ac:dyDescent="0.25">
      <c r="B44" s="140" t="s">
        <v>81</v>
      </c>
      <c r="C44" s="140"/>
      <c r="D44" s="140"/>
      <c r="E44" s="140"/>
      <c r="F44" s="145">
        <f>+F42+F43</f>
        <v>243162</v>
      </c>
      <c r="G44" s="146"/>
    </row>
    <row r="46" spans="2:8" x14ac:dyDescent="0.25">
      <c r="B46" s="147" t="s">
        <v>17</v>
      </c>
      <c r="C46" s="147"/>
      <c r="D46" s="147"/>
      <c r="E46" s="147"/>
      <c r="F46" s="148">
        <f>+F33-F44</f>
        <v>72037.996999999974</v>
      </c>
      <c r="G46" s="148"/>
    </row>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112</v>
      </c>
      <c r="D56" s="132"/>
      <c r="E56" s="132"/>
      <c r="F56" s="132"/>
    </row>
    <row r="57" spans="2:9" x14ac:dyDescent="0.25">
      <c r="D57" s="133" t="s">
        <v>113</v>
      </c>
      <c r="E57" s="134"/>
    </row>
    <row r="58" spans="2:9" x14ac:dyDescent="0.25">
      <c r="C58" s="135" t="s">
        <v>114</v>
      </c>
      <c r="D58" s="134"/>
      <c r="E58" s="134"/>
      <c r="F58" s="134"/>
    </row>
    <row r="59" spans="2:9" x14ac:dyDescent="0.25">
      <c r="B59" s="133" t="s">
        <v>23</v>
      </c>
      <c r="C59" s="134"/>
      <c r="D59" s="134"/>
      <c r="E59" s="134"/>
      <c r="F59" s="134"/>
      <c r="G59" s="134"/>
    </row>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4">
    <cfRule type="expression" dxfId="42" priority="1">
      <formula>$AV22="ENTRA"</formula>
    </cfRule>
    <cfRule type="expression" dxfId="41" priority="2">
      <formula>$K22="Por Fuera"</formula>
    </cfRule>
    <cfRule type="expression" dxfId="40" priority="3" stopIfTrue="1">
      <formula>$AV22="NO ENTRA"</formula>
    </cfRule>
  </conditionalFormatting>
  <hyperlinks>
    <hyperlink ref="C58" r:id="rId1" xr:uid="{00000000-0004-0000-05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59"/>
  <sheetViews>
    <sheetView zoomScale="90" zoomScaleNormal="90" workbookViewId="0">
      <selection activeCell="H6" sqref="H6"/>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121</v>
      </c>
    </row>
    <row r="3" spans="2:8" x14ac:dyDescent="0.25">
      <c r="B3" s="13" t="s">
        <v>0</v>
      </c>
      <c r="D3" s="34">
        <v>8</v>
      </c>
    </row>
    <row r="5" spans="2:8" x14ac:dyDescent="0.25">
      <c r="D5" s="133" t="s">
        <v>1</v>
      </c>
      <c r="E5" s="134"/>
    </row>
    <row r="6" spans="2:8" x14ac:dyDescent="0.25">
      <c r="D6" s="133" t="s">
        <v>2</v>
      </c>
      <c r="E6" s="134"/>
    </row>
    <row r="8" spans="2:8" x14ac:dyDescent="0.25">
      <c r="D8" s="133" t="s">
        <v>3</v>
      </c>
      <c r="E8" s="134"/>
    </row>
    <row r="9" spans="2:8" x14ac:dyDescent="0.25">
      <c r="C9" s="131" t="s">
        <v>104</v>
      </c>
      <c r="D9" s="132"/>
      <c r="E9" s="132"/>
      <c r="F9" s="132"/>
    </row>
    <row r="10" spans="2:8" x14ac:dyDescent="0.25">
      <c r="D10" s="133" t="s">
        <v>105</v>
      </c>
      <c r="E10" s="134"/>
    </row>
    <row r="11" spans="2:8" x14ac:dyDescent="0.25">
      <c r="D11" s="13" t="s">
        <v>115</v>
      </c>
    </row>
    <row r="13" spans="2:8" ht="15" customHeight="1" x14ac:dyDescent="0.25">
      <c r="B13" s="149" t="s">
        <v>123</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18</v>
      </c>
      <c r="F16" s="36" t="s">
        <v>10</v>
      </c>
      <c r="G16" s="37">
        <f>SUM(E16*23333.333)</f>
        <v>419999.99399999995</v>
      </c>
      <c r="H16" s="38"/>
    </row>
    <row r="17" spans="2:7" x14ac:dyDescent="0.25">
      <c r="B17" s="150" t="s">
        <v>83</v>
      </c>
      <c r="C17" s="151"/>
      <c r="D17" s="151"/>
      <c r="E17" s="152"/>
      <c r="F17" s="153"/>
      <c r="G17" s="53">
        <v>105200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32" t="s">
        <v>77</v>
      </c>
      <c r="C22" s="65">
        <v>15243</v>
      </c>
      <c r="D22" s="65">
        <v>17829</v>
      </c>
      <c r="E22" s="64">
        <v>85000</v>
      </c>
      <c r="F22" s="52">
        <v>2</v>
      </c>
      <c r="G22" s="53">
        <f>E22*F22</f>
        <v>170000</v>
      </c>
    </row>
    <row r="23" spans="2:7" x14ac:dyDescent="0.25">
      <c r="B23" s="32" t="s">
        <v>77</v>
      </c>
      <c r="C23" s="54">
        <v>15258</v>
      </c>
      <c r="D23" s="54">
        <v>17853</v>
      </c>
      <c r="E23" s="64">
        <v>330000</v>
      </c>
      <c r="F23" s="52">
        <v>2</v>
      </c>
      <c r="G23" s="53">
        <f t="shared" ref="G23:G29" si="0">E23*F23</f>
        <v>660000</v>
      </c>
    </row>
    <row r="24" spans="2:7" x14ac:dyDescent="0.25">
      <c r="B24" s="32" t="s">
        <v>122</v>
      </c>
      <c r="C24" s="65"/>
      <c r="D24" s="65"/>
      <c r="E24" s="64">
        <v>7500</v>
      </c>
      <c r="F24" s="52">
        <v>11</v>
      </c>
      <c r="G24" s="53">
        <f t="shared" si="0"/>
        <v>82500</v>
      </c>
    </row>
    <row r="25" spans="2:7" x14ac:dyDescent="0.25">
      <c r="B25" s="32"/>
      <c r="C25" s="59"/>
      <c r="D25" s="59"/>
      <c r="E25" s="64"/>
      <c r="F25" s="52"/>
      <c r="G25" s="53">
        <f t="shared" si="0"/>
        <v>0</v>
      </c>
    </row>
    <row r="26" spans="2:7" x14ac:dyDescent="0.25">
      <c r="B26" s="32"/>
      <c r="C26" s="59"/>
      <c r="D26" s="59"/>
      <c r="E26" s="64"/>
      <c r="F26" s="52"/>
      <c r="G26" s="53">
        <f t="shared" si="0"/>
        <v>0</v>
      </c>
    </row>
    <row r="27" spans="2:7" x14ac:dyDescent="0.25">
      <c r="B27" s="32"/>
      <c r="C27" s="59"/>
      <c r="D27" s="59"/>
      <c r="E27" s="64"/>
      <c r="F27" s="52"/>
      <c r="G27" s="53">
        <f t="shared" si="0"/>
        <v>0</v>
      </c>
    </row>
    <row r="28" spans="2:7" x14ac:dyDescent="0.25">
      <c r="B28" s="63"/>
      <c r="C28" s="32"/>
      <c r="D28" s="32"/>
      <c r="E28" s="51"/>
      <c r="F28" s="52"/>
      <c r="G28" s="53">
        <f t="shared" si="0"/>
        <v>0</v>
      </c>
    </row>
    <row r="29" spans="2:7" x14ac:dyDescent="0.25">
      <c r="B29" s="32"/>
      <c r="C29" s="32"/>
      <c r="D29" s="32"/>
      <c r="E29" s="51"/>
      <c r="F29" s="52"/>
      <c r="G29" s="53">
        <f t="shared" si="0"/>
        <v>0</v>
      </c>
    </row>
    <row r="31" spans="2:7" x14ac:dyDescent="0.25">
      <c r="E31" s="157" t="s">
        <v>18</v>
      </c>
      <c r="F31" s="139"/>
      <c r="G31" s="26">
        <f>SUM(G22:G29)</f>
        <v>912500</v>
      </c>
    </row>
    <row r="33" spans="2:8" x14ac:dyDescent="0.25">
      <c r="B33" s="147" t="s">
        <v>19</v>
      </c>
      <c r="C33" s="147"/>
      <c r="D33" s="147"/>
      <c r="E33" s="147"/>
      <c r="F33" s="148">
        <f>SUM(G16+G17+G31)</f>
        <v>1437699.9939999999</v>
      </c>
      <c r="G33" s="148"/>
    </row>
    <row r="34" spans="2:8" x14ac:dyDescent="0.25">
      <c r="B34" s="133"/>
      <c r="C34" s="132"/>
      <c r="D34" s="132"/>
      <c r="E34" s="136"/>
      <c r="F34" s="132"/>
    </row>
    <row r="35" spans="2:8" x14ac:dyDescent="0.25">
      <c r="B35" s="24"/>
      <c r="C35" s="21"/>
      <c r="D35" s="21"/>
      <c r="E35" s="44"/>
      <c r="F35" s="21"/>
    </row>
    <row r="36" spans="2:8" x14ac:dyDescent="0.25">
      <c r="B36" s="137" t="s">
        <v>20</v>
      </c>
      <c r="C36" s="138"/>
      <c r="D36" s="138"/>
      <c r="E36" s="138"/>
      <c r="F36" s="138"/>
      <c r="G36" s="139"/>
    </row>
    <row r="37" spans="2:8" x14ac:dyDescent="0.25">
      <c r="G37" s="45"/>
    </row>
    <row r="38" spans="2:8" ht="15" customHeight="1" x14ac:dyDescent="0.25">
      <c r="B38" s="142" t="s">
        <v>78</v>
      </c>
      <c r="C38" s="142"/>
      <c r="D38" s="142"/>
      <c r="E38" s="142"/>
      <c r="F38" s="142"/>
      <c r="G38" s="142"/>
      <c r="H38" s="142"/>
    </row>
    <row r="39" spans="2:8" x14ac:dyDescent="0.25">
      <c r="B39" s="142"/>
      <c r="C39" s="142"/>
      <c r="D39" s="142"/>
      <c r="E39" s="142"/>
      <c r="F39" s="142"/>
      <c r="G39" s="142"/>
      <c r="H39" s="142"/>
    </row>
    <row r="40" spans="2:8" x14ac:dyDescent="0.25">
      <c r="B40" s="142"/>
      <c r="C40" s="142"/>
      <c r="D40" s="142"/>
      <c r="E40" s="142"/>
      <c r="F40" s="142"/>
      <c r="G40" s="142"/>
      <c r="H40" s="142"/>
    </row>
    <row r="41" spans="2:8" x14ac:dyDescent="0.25">
      <c r="B41" s="24"/>
      <c r="C41" s="21"/>
      <c r="D41" s="21"/>
      <c r="E41" s="44"/>
      <c r="F41" s="21"/>
    </row>
    <row r="42" spans="2:8" x14ac:dyDescent="0.25">
      <c r="B42" s="140" t="s">
        <v>79</v>
      </c>
      <c r="C42" s="140"/>
      <c r="D42" s="140"/>
      <c r="E42" s="140"/>
      <c r="F42" s="143">
        <v>210400</v>
      </c>
      <c r="G42" s="144"/>
    </row>
    <row r="43" spans="2:8" x14ac:dyDescent="0.25">
      <c r="B43" s="140" t="s">
        <v>80</v>
      </c>
      <c r="C43" s="140"/>
      <c r="D43" s="140"/>
      <c r="E43" s="140"/>
      <c r="F43" s="143">
        <v>34968</v>
      </c>
      <c r="G43" s="144"/>
    </row>
    <row r="44" spans="2:8" x14ac:dyDescent="0.25">
      <c r="B44" s="140" t="s">
        <v>81</v>
      </c>
      <c r="C44" s="140"/>
      <c r="D44" s="140"/>
      <c r="E44" s="140"/>
      <c r="F44" s="145">
        <f>+F42+F43</f>
        <v>245368</v>
      </c>
      <c r="G44" s="146"/>
    </row>
    <row r="46" spans="2:8" x14ac:dyDescent="0.25">
      <c r="B46" s="147" t="s">
        <v>17</v>
      </c>
      <c r="C46" s="147"/>
      <c r="D46" s="147"/>
      <c r="E46" s="147"/>
      <c r="F46" s="148">
        <f>+F33-F44</f>
        <v>1192331.9939999999</v>
      </c>
      <c r="G46" s="148"/>
    </row>
    <row r="48" spans="2:8" x14ac:dyDescent="0.25">
      <c r="B48" s="141"/>
      <c r="C48" s="141"/>
      <c r="D48" s="141"/>
      <c r="E48" s="141"/>
      <c r="F48" s="141"/>
      <c r="G48" s="141"/>
    </row>
    <row r="49" spans="2:9" ht="15" customHeight="1" x14ac:dyDescent="0.25">
      <c r="B49" s="142" t="s">
        <v>90</v>
      </c>
      <c r="C49" s="142"/>
      <c r="D49" s="142"/>
      <c r="E49" s="142"/>
      <c r="F49" s="142"/>
      <c r="G49" s="142"/>
      <c r="H49" s="142"/>
      <c r="I49" s="33"/>
    </row>
    <row r="50" spans="2:9" x14ac:dyDescent="0.25">
      <c r="B50" s="142"/>
      <c r="C50" s="142"/>
      <c r="D50" s="142"/>
      <c r="E50" s="142"/>
      <c r="F50" s="142"/>
      <c r="G50" s="142"/>
      <c r="H50" s="142"/>
      <c r="I50" s="33"/>
    </row>
    <row r="51" spans="2:9" ht="66" customHeight="1" x14ac:dyDescent="0.25">
      <c r="B51" s="142"/>
      <c r="C51" s="142"/>
      <c r="D51" s="142"/>
      <c r="E51" s="142"/>
      <c r="F51" s="142"/>
      <c r="G51" s="142"/>
      <c r="H51" s="14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31" t="s">
        <v>104</v>
      </c>
      <c r="D56" s="132"/>
      <c r="E56" s="132"/>
      <c r="F56" s="132"/>
    </row>
    <row r="57" spans="2:9" x14ac:dyDescent="0.25">
      <c r="D57" s="133" t="s">
        <v>105</v>
      </c>
      <c r="E57" s="134"/>
    </row>
    <row r="58" spans="2:9" x14ac:dyDescent="0.25">
      <c r="C58" s="135" t="s">
        <v>106</v>
      </c>
      <c r="D58" s="134"/>
      <c r="E58" s="134"/>
      <c r="F58" s="134"/>
    </row>
    <row r="59" spans="2:9" x14ac:dyDescent="0.25">
      <c r="B59" s="133" t="s">
        <v>23</v>
      </c>
      <c r="C59" s="134"/>
      <c r="D59" s="134"/>
      <c r="E59" s="134"/>
      <c r="F59" s="134"/>
      <c r="G59" s="134"/>
    </row>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7">
    <cfRule type="expression" dxfId="39" priority="2">
      <formula>$K22="Por Fuera"</formula>
    </cfRule>
  </conditionalFormatting>
  <conditionalFormatting sqref="C22:E27">
    <cfRule type="expression" dxfId="38" priority="1">
      <formula>$AV22="ENTRA"</formula>
    </cfRule>
    <cfRule type="expression" dxfId="37" priority="3" stopIfTrue="1">
      <formula>$AV22="NO ENTRA"</formula>
    </cfRule>
  </conditionalFormatting>
  <hyperlinks>
    <hyperlink ref="C58" r:id="rId1" xr:uid="{00000000-0004-0000-0600-000000000000}"/>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I56"/>
  <sheetViews>
    <sheetView topLeftCell="A31" zoomScale="90" zoomScaleNormal="90" workbookViewId="0">
      <selection activeCell="H40" sqref="H40"/>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130</v>
      </c>
    </row>
    <row r="3" spans="2:8" x14ac:dyDescent="0.25">
      <c r="B3" s="13" t="s">
        <v>0</v>
      </c>
      <c r="D3" s="34">
        <v>5</v>
      </c>
    </row>
    <row r="5" spans="2:8" x14ac:dyDescent="0.25">
      <c r="D5" s="133" t="s">
        <v>1</v>
      </c>
      <c r="E5" s="134"/>
    </row>
    <row r="6" spans="2:8" x14ac:dyDescent="0.25">
      <c r="D6" s="133" t="s">
        <v>2</v>
      </c>
      <c r="E6" s="134"/>
    </row>
    <row r="8" spans="2:8" x14ac:dyDescent="0.25">
      <c r="D8" s="133" t="s">
        <v>3</v>
      </c>
      <c r="E8" s="134"/>
    </row>
    <row r="9" spans="2:8" x14ac:dyDescent="0.25">
      <c r="C9" s="131" t="s">
        <v>126</v>
      </c>
      <c r="D9" s="132"/>
      <c r="E9" s="132"/>
      <c r="F9" s="132"/>
    </row>
    <row r="10" spans="2:8" x14ac:dyDescent="0.25">
      <c r="D10" s="133" t="s">
        <v>127</v>
      </c>
      <c r="E10" s="134"/>
    </row>
    <row r="11" spans="2:8" x14ac:dyDescent="0.25">
      <c r="D11" s="13" t="s">
        <v>128</v>
      </c>
    </row>
    <row r="13" spans="2:8" ht="15" customHeight="1" x14ac:dyDescent="0.25">
      <c r="B13" s="149" t="s">
        <v>131</v>
      </c>
      <c r="C13" s="149"/>
      <c r="D13" s="149"/>
      <c r="E13" s="149"/>
      <c r="F13" s="149"/>
      <c r="G13" s="149"/>
      <c r="H13" s="149"/>
    </row>
    <row r="14" spans="2:8" x14ac:dyDescent="0.25">
      <c r="B14" s="149"/>
      <c r="C14" s="149"/>
      <c r="D14" s="149"/>
      <c r="E14" s="149"/>
      <c r="F14" s="149"/>
      <c r="G14" s="149"/>
      <c r="H14" s="149"/>
    </row>
    <row r="16" spans="2:8" x14ac:dyDescent="0.25">
      <c r="B16" s="154" t="s">
        <v>8</v>
      </c>
      <c r="C16" s="155"/>
      <c r="D16" s="155"/>
      <c r="E16" s="35">
        <v>30</v>
      </c>
      <c r="F16" s="36" t="s">
        <v>10</v>
      </c>
      <c r="G16" s="37">
        <v>770000</v>
      </c>
      <c r="H16" s="38"/>
    </row>
    <row r="17" spans="2:7" x14ac:dyDescent="0.25">
      <c r="B17" s="150" t="s">
        <v>83</v>
      </c>
      <c r="C17" s="151"/>
      <c r="D17" s="151"/>
      <c r="E17" s="152"/>
      <c r="F17" s="153"/>
      <c r="G17" s="53">
        <v>111500</v>
      </c>
    </row>
    <row r="18" spans="2:7" x14ac:dyDescent="0.25">
      <c r="B18" s="24"/>
      <c r="C18" s="21"/>
      <c r="D18" s="21"/>
      <c r="E18" s="24"/>
      <c r="F18" s="24"/>
    </row>
    <row r="19" spans="2:7" x14ac:dyDescent="0.25">
      <c r="B19" s="150" t="s">
        <v>11</v>
      </c>
      <c r="C19" s="150"/>
      <c r="D19" s="150"/>
      <c r="E19" s="150"/>
      <c r="F19" s="150"/>
      <c r="G19" s="150"/>
    </row>
    <row r="20" spans="2:7" ht="30" customHeight="1" x14ac:dyDescent="0.25">
      <c r="B20" s="49" t="s">
        <v>76</v>
      </c>
      <c r="C20" s="50" t="s">
        <v>13</v>
      </c>
      <c r="D20" s="50" t="s">
        <v>14</v>
      </c>
      <c r="E20" s="50" t="s">
        <v>15</v>
      </c>
      <c r="F20" s="50" t="s">
        <v>16</v>
      </c>
      <c r="G20" s="50" t="s">
        <v>17</v>
      </c>
    </row>
    <row r="21" spans="2:7" x14ac:dyDescent="0.25">
      <c r="B21" s="156"/>
      <c r="C21" s="155"/>
      <c r="D21" s="155"/>
      <c r="E21" s="155"/>
      <c r="F21" s="155"/>
      <c r="G21" s="155"/>
    </row>
    <row r="22" spans="2:7" x14ac:dyDescent="0.25">
      <c r="B22" s="85" t="s">
        <v>77</v>
      </c>
      <c r="C22" s="91">
        <v>15759</v>
      </c>
      <c r="D22" s="91">
        <v>18736</v>
      </c>
      <c r="E22" s="86">
        <v>112000</v>
      </c>
      <c r="F22" s="52">
        <v>2</v>
      </c>
      <c r="G22" s="53">
        <f>E22*F22</f>
        <v>224000</v>
      </c>
    </row>
    <row r="23" spans="2:7" x14ac:dyDescent="0.25">
      <c r="B23" s="87" t="s">
        <v>125</v>
      </c>
      <c r="C23" s="88"/>
      <c r="D23" s="88"/>
      <c r="E23" s="86">
        <v>15000</v>
      </c>
      <c r="F23" s="52">
        <v>3</v>
      </c>
      <c r="G23" s="53">
        <f>E23*F23</f>
        <v>45000</v>
      </c>
    </row>
    <row r="24" spans="2:7" x14ac:dyDescent="0.25">
      <c r="B24" s="32" t="s">
        <v>132</v>
      </c>
      <c r="C24" s="90">
        <v>7802</v>
      </c>
      <c r="D24" s="90">
        <v>18755</v>
      </c>
      <c r="E24" s="89">
        <v>75000</v>
      </c>
      <c r="F24" s="52">
        <v>0.6</v>
      </c>
      <c r="G24" s="53">
        <f>E24*F24</f>
        <v>45000</v>
      </c>
    </row>
    <row r="25" spans="2:7" x14ac:dyDescent="0.25">
      <c r="B25" s="32"/>
      <c r="C25" s="32"/>
      <c r="D25" s="32"/>
      <c r="E25" s="51"/>
      <c r="F25" s="52"/>
      <c r="G25" s="53">
        <f>E25*F25</f>
        <v>0</v>
      </c>
    </row>
    <row r="26" spans="2:7" x14ac:dyDescent="0.25">
      <c r="B26" s="32"/>
      <c r="C26" s="32"/>
      <c r="D26" s="32"/>
      <c r="E26" s="51"/>
      <c r="F26" s="52"/>
      <c r="G26" s="53">
        <f>E26*F26</f>
        <v>0</v>
      </c>
    </row>
    <row r="28" spans="2:7" x14ac:dyDescent="0.25">
      <c r="E28" s="157" t="s">
        <v>18</v>
      </c>
      <c r="F28" s="139"/>
      <c r="G28" s="26">
        <f>SUM(G22:G26)</f>
        <v>314000</v>
      </c>
    </row>
    <row r="30" spans="2:7" x14ac:dyDescent="0.25">
      <c r="B30" s="147" t="s">
        <v>19</v>
      </c>
      <c r="C30" s="147"/>
      <c r="D30" s="147"/>
      <c r="E30" s="147"/>
      <c r="F30" s="148">
        <f>SUM(G16+G17+G28)</f>
        <v>1195500</v>
      </c>
      <c r="G30" s="148"/>
    </row>
    <row r="31" spans="2:7" x14ac:dyDescent="0.25">
      <c r="B31" s="133"/>
      <c r="C31" s="132"/>
      <c r="D31" s="132"/>
      <c r="E31" s="136"/>
      <c r="F31" s="132"/>
    </row>
    <row r="32" spans="2:7" x14ac:dyDescent="0.25">
      <c r="B32" s="24"/>
      <c r="C32" s="21"/>
      <c r="D32" s="21"/>
      <c r="E32" s="44"/>
      <c r="F32" s="21"/>
    </row>
    <row r="33" spans="2:9" x14ac:dyDescent="0.25">
      <c r="B33" s="137" t="s">
        <v>20</v>
      </c>
      <c r="C33" s="138"/>
      <c r="D33" s="138"/>
      <c r="E33" s="138"/>
      <c r="F33" s="138"/>
      <c r="G33" s="139"/>
    </row>
    <row r="34" spans="2:9" x14ac:dyDescent="0.25">
      <c r="G34" s="45"/>
    </row>
    <row r="35" spans="2:9" ht="15" customHeight="1" x14ac:dyDescent="0.25">
      <c r="B35" s="142" t="s">
        <v>78</v>
      </c>
      <c r="C35" s="142"/>
      <c r="D35" s="142"/>
      <c r="E35" s="142"/>
      <c r="F35" s="142"/>
      <c r="G35" s="142"/>
      <c r="H35" s="142"/>
    </row>
    <row r="36" spans="2:9" x14ac:dyDescent="0.25">
      <c r="B36" s="142"/>
      <c r="C36" s="142"/>
      <c r="D36" s="142"/>
      <c r="E36" s="142"/>
      <c r="F36" s="142"/>
      <c r="G36" s="142"/>
      <c r="H36" s="142"/>
    </row>
    <row r="37" spans="2:9" x14ac:dyDescent="0.25">
      <c r="B37" s="142"/>
      <c r="C37" s="142"/>
      <c r="D37" s="142"/>
      <c r="E37" s="142"/>
      <c r="F37" s="142"/>
      <c r="G37" s="142"/>
      <c r="H37" s="142"/>
    </row>
    <row r="38" spans="2:9" x14ac:dyDescent="0.25">
      <c r="B38" s="24"/>
      <c r="C38" s="21"/>
      <c r="D38" s="21"/>
      <c r="E38" s="44"/>
      <c r="F38" s="21"/>
    </row>
    <row r="39" spans="2:9" x14ac:dyDescent="0.25">
      <c r="B39" s="140" t="s">
        <v>79</v>
      </c>
      <c r="C39" s="140"/>
      <c r="D39" s="140"/>
      <c r="E39" s="140"/>
      <c r="F39" s="143">
        <v>223000</v>
      </c>
      <c r="G39" s="144"/>
    </row>
    <row r="40" spans="2:9" x14ac:dyDescent="0.25">
      <c r="B40" s="140" t="s">
        <v>80</v>
      </c>
      <c r="C40" s="140"/>
      <c r="D40" s="140"/>
      <c r="E40" s="140"/>
      <c r="F40" s="143">
        <v>37070</v>
      </c>
      <c r="G40" s="144"/>
    </row>
    <row r="41" spans="2:9" x14ac:dyDescent="0.25">
      <c r="B41" s="140" t="s">
        <v>81</v>
      </c>
      <c r="C41" s="140"/>
      <c r="D41" s="140"/>
      <c r="E41" s="140"/>
      <c r="F41" s="145">
        <f>SUM(F39:G40)</f>
        <v>260070</v>
      </c>
      <c r="G41" s="146"/>
    </row>
    <row r="43" spans="2:9" x14ac:dyDescent="0.25">
      <c r="B43" s="147" t="s">
        <v>17</v>
      </c>
      <c r="C43" s="147"/>
      <c r="D43" s="147"/>
      <c r="E43" s="147"/>
      <c r="F43" s="148">
        <f>+F30-F41</f>
        <v>935430</v>
      </c>
      <c r="G43" s="148"/>
    </row>
    <row r="45" spans="2:9" x14ac:dyDescent="0.25">
      <c r="B45" s="141"/>
      <c r="C45" s="141"/>
      <c r="D45" s="141"/>
      <c r="E45" s="141"/>
      <c r="F45" s="141"/>
      <c r="G45" s="141"/>
    </row>
    <row r="46" spans="2:9" ht="15" customHeight="1" x14ac:dyDescent="0.25">
      <c r="B46" s="142" t="s">
        <v>90</v>
      </c>
      <c r="C46" s="142"/>
      <c r="D46" s="142"/>
      <c r="E46" s="142"/>
      <c r="F46" s="142"/>
      <c r="G46" s="142"/>
      <c r="H46" s="142"/>
      <c r="I46" s="33"/>
    </row>
    <row r="47" spans="2:9" x14ac:dyDescent="0.25">
      <c r="B47" s="142"/>
      <c r="C47" s="142"/>
      <c r="D47" s="142"/>
      <c r="E47" s="142"/>
      <c r="F47" s="142"/>
      <c r="G47" s="142"/>
      <c r="H47" s="142"/>
      <c r="I47" s="33"/>
    </row>
    <row r="48" spans="2:9" ht="66" customHeight="1" x14ac:dyDescent="0.25">
      <c r="B48" s="142"/>
      <c r="C48" s="142"/>
      <c r="D48" s="142"/>
      <c r="E48" s="142"/>
      <c r="F48" s="142"/>
      <c r="G48" s="142"/>
      <c r="H48" s="142"/>
      <c r="I48" s="33"/>
    </row>
    <row r="49" spans="2:8" x14ac:dyDescent="0.25">
      <c r="B49" s="33"/>
      <c r="C49" s="33"/>
      <c r="D49" s="33"/>
      <c r="E49" s="33"/>
      <c r="F49" s="33"/>
      <c r="G49" s="33"/>
      <c r="H49" s="33"/>
    </row>
    <row r="50" spans="2:8" x14ac:dyDescent="0.25">
      <c r="B50" s="33"/>
      <c r="C50" s="33"/>
      <c r="D50" s="33"/>
      <c r="E50" s="33"/>
      <c r="F50" s="33"/>
      <c r="G50" s="33"/>
      <c r="H50" s="33"/>
    </row>
    <row r="51" spans="2:8" x14ac:dyDescent="0.25">
      <c r="B51" s="33"/>
      <c r="C51" s="33"/>
      <c r="D51" s="33"/>
      <c r="E51" s="33"/>
      <c r="F51" s="33"/>
      <c r="G51" s="33"/>
      <c r="H51" s="33"/>
    </row>
    <row r="52" spans="2:8" x14ac:dyDescent="0.25">
      <c r="B52" s="33"/>
      <c r="C52" s="33"/>
      <c r="D52" s="33"/>
      <c r="E52" s="33"/>
      <c r="F52" s="33"/>
      <c r="G52" s="33"/>
      <c r="H52" s="33"/>
    </row>
    <row r="53" spans="2:8" x14ac:dyDescent="0.25">
      <c r="C53" s="131" t="s">
        <v>126</v>
      </c>
      <c r="D53" s="132"/>
      <c r="E53" s="132"/>
      <c r="F53" s="132"/>
    </row>
    <row r="54" spans="2:8" x14ac:dyDescent="0.25">
      <c r="D54" s="133" t="s">
        <v>127</v>
      </c>
      <c r="E54" s="134"/>
    </row>
    <row r="55" spans="2:8" x14ac:dyDescent="0.25">
      <c r="C55" s="135" t="s">
        <v>129</v>
      </c>
      <c r="D55" s="134"/>
      <c r="E55" s="134"/>
      <c r="F55" s="134"/>
    </row>
    <row r="56" spans="2:8" x14ac:dyDescent="0.25">
      <c r="B56" s="133" t="s">
        <v>23</v>
      </c>
      <c r="C56" s="134"/>
      <c r="D56" s="134"/>
      <c r="E56" s="134"/>
      <c r="F56" s="134"/>
      <c r="G56" s="134"/>
    </row>
  </sheetData>
  <mergeCells count="32">
    <mergeCell ref="B13:H14"/>
    <mergeCell ref="D54:E54"/>
    <mergeCell ref="D5:E5"/>
    <mergeCell ref="D6:E6"/>
    <mergeCell ref="D8:E8"/>
    <mergeCell ref="C9:F9"/>
    <mergeCell ref="D10:E10"/>
    <mergeCell ref="B35:H37"/>
    <mergeCell ref="B16:D16"/>
    <mergeCell ref="B17:D17"/>
    <mergeCell ref="E17:F17"/>
    <mergeCell ref="B19:G19"/>
    <mergeCell ref="B21:G21"/>
    <mergeCell ref="E28:F28"/>
    <mergeCell ref="B30:E30"/>
    <mergeCell ref="F30:G30"/>
    <mergeCell ref="B31:D31"/>
    <mergeCell ref="E31:F31"/>
    <mergeCell ref="B33:G33"/>
    <mergeCell ref="B39:E39"/>
    <mergeCell ref="F39:G39"/>
    <mergeCell ref="B40:E40"/>
    <mergeCell ref="F40:G40"/>
    <mergeCell ref="B41:E41"/>
    <mergeCell ref="F41:G41"/>
    <mergeCell ref="C55:F55"/>
    <mergeCell ref="B56:G56"/>
    <mergeCell ref="B43:E43"/>
    <mergeCell ref="F43:G43"/>
    <mergeCell ref="B45:G45"/>
    <mergeCell ref="B46:H48"/>
    <mergeCell ref="C53:F53"/>
  </mergeCells>
  <conditionalFormatting sqref="C22">
    <cfRule type="duplicateValues" dxfId="36" priority="1"/>
  </conditionalFormatting>
  <conditionalFormatting sqref="C23">
    <cfRule type="duplicateValues" dxfId="35" priority="4"/>
  </conditionalFormatting>
  <hyperlinks>
    <hyperlink ref="C55" r:id="rId1" xr:uid="{00000000-0004-0000-0700-000000000000}"/>
  </hyperlinks>
  <printOptions horizontalCentered="1" verticalCentered="1"/>
  <pageMargins left="0.70866141732283472" right="0.70866141732283472" top="0.74803149606299213" bottom="0.74803149606299213" header="0.31496062992125984" footer="0.31496062992125984"/>
  <pageSetup scale="7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M995"/>
  <sheetViews>
    <sheetView tabSelected="1" topLeftCell="A14" workbookViewId="0">
      <selection activeCell="N30" sqref="N30"/>
    </sheetView>
  </sheetViews>
  <sheetFormatPr baseColWidth="10" defaultColWidth="15.140625" defaultRowHeight="12.75" x14ac:dyDescent="0.2"/>
  <cols>
    <col min="1" max="1" width="7.85546875" style="102" customWidth="1"/>
    <col min="2" max="2" width="15" style="102" customWidth="1"/>
    <col min="3" max="3" width="11.5703125" style="102" customWidth="1"/>
    <col min="4" max="4" width="14.42578125" style="102" bestFit="1" customWidth="1"/>
    <col min="5" max="5" width="7.5703125" style="102" customWidth="1"/>
    <col min="6" max="6" width="12" style="102" customWidth="1"/>
    <col min="7" max="7" width="10.28515625" style="102" customWidth="1"/>
    <col min="8" max="8" width="11" style="102" customWidth="1"/>
    <col min="9" max="9" width="12.140625" style="102" customWidth="1"/>
    <col min="10" max="10" width="23.42578125" style="102" hidden="1" customWidth="1"/>
    <col min="11" max="11" width="9.42578125" style="102" hidden="1" customWidth="1"/>
    <col min="12" max="25" width="9.42578125" style="102" customWidth="1"/>
    <col min="26" max="16384" width="15.140625" style="102"/>
  </cols>
  <sheetData>
    <row r="1" spans="2:9" ht="15" customHeight="1" x14ac:dyDescent="0.2">
      <c r="B1" s="199" t="s">
        <v>167</v>
      </c>
      <c r="C1" s="199"/>
      <c r="D1" s="199"/>
      <c r="E1" s="199"/>
      <c r="F1" s="199"/>
      <c r="G1" s="199"/>
      <c r="H1" s="199"/>
      <c r="I1" s="199"/>
    </row>
    <row r="2" spans="2:9" ht="13.5" thickBot="1" x14ac:dyDescent="0.25"/>
    <row r="3" spans="2:9" ht="13.5" thickBot="1" x14ac:dyDescent="0.25">
      <c r="B3" s="102" t="s">
        <v>0</v>
      </c>
      <c r="D3" s="110"/>
    </row>
    <row r="5" spans="2:9" ht="15.75" x14ac:dyDescent="0.25">
      <c r="C5" s="230" t="s">
        <v>161</v>
      </c>
      <c r="D5" s="230"/>
      <c r="E5" s="230"/>
      <c r="F5" s="230"/>
    </row>
    <row r="6" spans="2:9" x14ac:dyDescent="0.2">
      <c r="D6" s="201" t="s">
        <v>2</v>
      </c>
      <c r="E6" s="201"/>
    </row>
    <row r="8" spans="2:9" x14ac:dyDescent="0.2">
      <c r="D8" s="201" t="s">
        <v>3</v>
      </c>
      <c r="E8" s="202"/>
    </row>
    <row r="9" spans="2:9" x14ac:dyDescent="0.2">
      <c r="C9" s="199" t="s">
        <v>168</v>
      </c>
      <c r="D9" s="200"/>
      <c r="E9" s="200"/>
      <c r="F9" s="200"/>
    </row>
    <row r="10" spans="2:9" x14ac:dyDescent="0.2">
      <c r="D10" s="201" t="s">
        <v>169</v>
      </c>
      <c r="E10" s="202"/>
    </row>
    <row r="11" spans="2:9" x14ac:dyDescent="0.2">
      <c r="C11" s="199"/>
      <c r="D11" s="199"/>
      <c r="E11" s="199"/>
      <c r="F11" s="199"/>
    </row>
    <row r="13" spans="2:9" ht="15.75" x14ac:dyDescent="0.25">
      <c r="B13" s="231" t="s">
        <v>158</v>
      </c>
      <c r="C13" s="231"/>
      <c r="D13" s="232">
        <v>30667090166</v>
      </c>
      <c r="E13" s="232"/>
      <c r="F13" s="232"/>
      <c r="G13" s="232"/>
      <c r="H13" s="232"/>
    </row>
    <row r="14" spans="2:9" ht="15.75" x14ac:dyDescent="0.25">
      <c r="B14" s="105" t="s">
        <v>157</v>
      </c>
      <c r="C14" s="233" t="s">
        <v>170</v>
      </c>
      <c r="D14" s="233"/>
      <c r="E14" s="233"/>
      <c r="F14" s="233"/>
      <c r="G14" s="233"/>
      <c r="H14" s="233"/>
    </row>
    <row r="15" spans="2:9" ht="15.75" x14ac:dyDescent="0.25">
      <c r="B15" s="105" t="s">
        <v>159</v>
      </c>
      <c r="C15" s="234" t="s">
        <v>160</v>
      </c>
      <c r="D15" s="234"/>
      <c r="E15" s="234"/>
      <c r="F15" s="234"/>
      <c r="G15" s="234"/>
      <c r="H15" s="234"/>
    </row>
    <row r="17" spans="2:13" ht="15" customHeight="1" x14ac:dyDescent="0.2">
      <c r="B17" s="224" t="s">
        <v>171</v>
      </c>
      <c r="C17" s="225"/>
      <c r="D17" s="225"/>
      <c r="E17" s="225"/>
      <c r="F17" s="225"/>
      <c r="G17" s="225"/>
      <c r="H17" s="225"/>
      <c r="I17" s="226"/>
    </row>
    <row r="18" spans="2:13" x14ac:dyDescent="0.2">
      <c r="B18" s="227"/>
      <c r="C18" s="228"/>
      <c r="D18" s="228"/>
      <c r="E18" s="228"/>
      <c r="F18" s="228"/>
      <c r="G18" s="228"/>
      <c r="H18" s="228"/>
      <c r="I18" s="229"/>
    </row>
    <row r="19" spans="2:13" ht="15" x14ac:dyDescent="0.2">
      <c r="B19" s="112"/>
    </row>
    <row r="20" spans="2:13" ht="13.5" thickBot="1" x14ac:dyDescent="0.25">
      <c r="B20" s="109"/>
      <c r="C20" s="101"/>
      <c r="D20" s="101"/>
      <c r="E20" s="109"/>
      <c r="F20" s="109"/>
    </row>
    <row r="21" spans="2:13" ht="16.5" thickBot="1" x14ac:dyDescent="0.3">
      <c r="B21" s="203" t="s">
        <v>165</v>
      </c>
      <c r="C21" s="204"/>
      <c r="D21" s="204"/>
      <c r="E21" s="204"/>
      <c r="F21" s="204"/>
      <c r="G21" s="204"/>
      <c r="H21" s="204"/>
      <c r="I21" s="205"/>
    </row>
    <row r="22" spans="2:13" ht="39.75" customHeight="1" x14ac:dyDescent="0.2">
      <c r="B22" s="116" t="s">
        <v>76</v>
      </c>
      <c r="C22" s="117" t="s">
        <v>154</v>
      </c>
      <c r="D22" s="118" t="s">
        <v>164</v>
      </c>
      <c r="E22" s="222" t="s">
        <v>166</v>
      </c>
      <c r="F22" s="223"/>
      <c r="G22" s="118" t="s">
        <v>155</v>
      </c>
      <c r="H22" s="118" t="s">
        <v>156</v>
      </c>
      <c r="I22" s="119" t="s">
        <v>17</v>
      </c>
      <c r="M22" s="112"/>
    </row>
    <row r="23" spans="2:13" x14ac:dyDescent="0.2">
      <c r="B23" s="120" t="s">
        <v>163</v>
      </c>
      <c r="C23" s="128">
        <v>115577</v>
      </c>
      <c r="D23" s="126">
        <v>4500000</v>
      </c>
      <c r="E23" s="195">
        <f>+D23*10%</f>
        <v>450000</v>
      </c>
      <c r="F23" s="196"/>
      <c r="G23" s="124">
        <v>4</v>
      </c>
      <c r="H23" s="107">
        <f>E23*G23</f>
        <v>1800000</v>
      </c>
      <c r="I23" s="121">
        <f>H23</f>
        <v>1800000</v>
      </c>
      <c r="J23" s="115">
        <f>I23*40%</f>
        <v>720000</v>
      </c>
    </row>
    <row r="24" spans="2:13" x14ac:dyDescent="0.2">
      <c r="B24" s="120" t="s">
        <v>163</v>
      </c>
      <c r="C24" s="128">
        <v>115985</v>
      </c>
      <c r="D24" s="126">
        <v>2000000</v>
      </c>
      <c r="E24" s="195">
        <f t="shared" ref="E24:E29" si="0">+D24*10%</f>
        <v>200000</v>
      </c>
      <c r="F24" s="196"/>
      <c r="G24" s="124">
        <v>4</v>
      </c>
      <c r="H24" s="107">
        <f t="shared" ref="H24:H29" si="1">E24*G24</f>
        <v>800000</v>
      </c>
      <c r="I24" s="121">
        <f>H24</f>
        <v>800000</v>
      </c>
      <c r="J24" s="114">
        <v>60493908</v>
      </c>
      <c r="K24" s="102" t="s">
        <v>162</v>
      </c>
    </row>
    <row r="25" spans="2:13" x14ac:dyDescent="0.2">
      <c r="B25" s="120" t="s">
        <v>163</v>
      </c>
      <c r="C25" s="129">
        <v>115172</v>
      </c>
      <c r="D25" s="127">
        <v>1200000</v>
      </c>
      <c r="E25" s="195">
        <f t="shared" si="0"/>
        <v>120000</v>
      </c>
      <c r="F25" s="196"/>
      <c r="G25" s="125">
        <v>8</v>
      </c>
      <c r="H25" s="107">
        <v>650000</v>
      </c>
      <c r="I25" s="121">
        <f>H25</f>
        <v>650000</v>
      </c>
    </row>
    <row r="26" spans="2:13" x14ac:dyDescent="0.2">
      <c r="B26" s="120" t="s">
        <v>163</v>
      </c>
      <c r="C26" s="130">
        <v>0</v>
      </c>
      <c r="D26" s="127">
        <v>0</v>
      </c>
      <c r="E26" s="195">
        <f>+D26*8%</f>
        <v>0</v>
      </c>
      <c r="F26" s="196"/>
      <c r="G26" s="125">
        <v>0</v>
      </c>
      <c r="H26" s="107">
        <f t="shared" si="1"/>
        <v>0</v>
      </c>
      <c r="I26" s="121">
        <f>+H26</f>
        <v>0</v>
      </c>
    </row>
    <row r="27" spans="2:13" x14ac:dyDescent="0.2">
      <c r="B27" s="120"/>
      <c r="C27" s="130"/>
      <c r="D27" s="127"/>
      <c r="E27" s="195">
        <f t="shared" si="0"/>
        <v>0</v>
      </c>
      <c r="F27" s="196"/>
      <c r="G27" s="125"/>
      <c r="H27" s="107">
        <f t="shared" si="1"/>
        <v>0</v>
      </c>
      <c r="I27" s="121"/>
    </row>
    <row r="28" spans="2:13" x14ac:dyDescent="0.2">
      <c r="B28" s="122"/>
      <c r="C28" s="128"/>
      <c r="D28" s="123"/>
      <c r="E28" s="195">
        <f t="shared" si="0"/>
        <v>0</v>
      </c>
      <c r="F28" s="196"/>
      <c r="G28" s="107"/>
      <c r="H28" s="107">
        <f t="shared" si="1"/>
        <v>0</v>
      </c>
      <c r="I28" s="121"/>
    </row>
    <row r="29" spans="2:13" x14ac:dyDescent="0.2">
      <c r="B29" s="122"/>
      <c r="C29" s="128"/>
      <c r="D29" s="123"/>
      <c r="E29" s="195">
        <f t="shared" si="0"/>
        <v>0</v>
      </c>
      <c r="F29" s="196"/>
      <c r="G29" s="107"/>
      <c r="H29" s="107">
        <f t="shared" si="1"/>
        <v>0</v>
      </c>
      <c r="I29" s="121"/>
    </row>
    <row r="30" spans="2:13" ht="13.5" thickBot="1" x14ac:dyDescent="0.25">
      <c r="B30" s="103"/>
      <c r="C30" s="104"/>
      <c r="D30" s="106"/>
      <c r="E30" s="197"/>
      <c r="F30" s="198"/>
      <c r="G30" s="108"/>
      <c r="H30" s="108"/>
      <c r="I30" s="113"/>
    </row>
    <row r="31" spans="2:13" ht="15.75" thickBot="1" x14ac:dyDescent="0.3">
      <c r="E31" s="206" t="s">
        <v>18</v>
      </c>
      <c r="F31" s="207"/>
      <c r="G31" s="207"/>
      <c r="H31" s="208">
        <f>SUM(I23:I30)</f>
        <v>3250000</v>
      </c>
      <c r="I31" s="209"/>
    </row>
    <row r="34" spans="2:9" ht="15.75" x14ac:dyDescent="0.25">
      <c r="B34" s="210" t="s">
        <v>17</v>
      </c>
      <c r="C34" s="210"/>
      <c r="D34" s="210"/>
      <c r="E34" s="210"/>
      <c r="F34" s="211">
        <f>+H31</f>
        <v>3250000</v>
      </c>
      <c r="G34" s="211"/>
      <c r="H34" s="211"/>
      <c r="I34" s="211"/>
    </row>
    <row r="35" spans="2:9" ht="15" customHeight="1" x14ac:dyDescent="0.2">
      <c r="B35" s="212" t="s">
        <v>90</v>
      </c>
      <c r="C35" s="213"/>
      <c r="D35" s="213"/>
      <c r="E35" s="213"/>
      <c r="F35" s="213"/>
      <c r="G35" s="213"/>
      <c r="H35" s="213"/>
      <c r="I35" s="214"/>
    </row>
    <row r="36" spans="2:9" x14ac:dyDescent="0.2">
      <c r="B36" s="215"/>
      <c r="C36" s="216"/>
      <c r="D36" s="216"/>
      <c r="E36" s="216"/>
      <c r="F36" s="216"/>
      <c r="G36" s="216"/>
      <c r="H36" s="216"/>
      <c r="I36" s="217"/>
    </row>
    <row r="37" spans="2:9" ht="57" customHeight="1" x14ac:dyDescent="0.2">
      <c r="B37" s="218"/>
      <c r="C37" s="219"/>
      <c r="D37" s="219"/>
      <c r="E37" s="219"/>
      <c r="F37" s="219"/>
      <c r="G37" s="219"/>
      <c r="H37" s="219"/>
      <c r="I37" s="220"/>
    </row>
    <row r="38" spans="2:9" ht="12.75" customHeight="1" x14ac:dyDescent="0.2">
      <c r="B38" s="111"/>
      <c r="C38" s="111"/>
      <c r="D38" s="111"/>
      <c r="E38" s="111"/>
      <c r="F38" s="111"/>
      <c r="G38" s="111"/>
      <c r="H38" s="111"/>
      <c r="I38" s="111"/>
    </row>
    <row r="39" spans="2:9" ht="12.75" customHeight="1" x14ac:dyDescent="0.2">
      <c r="B39" s="111"/>
      <c r="C39" s="111"/>
      <c r="D39" s="111"/>
      <c r="E39" s="111"/>
      <c r="F39" s="111"/>
      <c r="G39" s="111"/>
      <c r="H39" s="111"/>
      <c r="I39" s="111"/>
    </row>
    <row r="40" spans="2:9" ht="12.75" customHeight="1" x14ac:dyDescent="0.2">
      <c r="B40" s="111"/>
      <c r="C40" s="111"/>
      <c r="D40" s="111"/>
      <c r="E40" s="111"/>
      <c r="F40" s="111"/>
      <c r="G40" s="111"/>
      <c r="H40" s="111"/>
      <c r="I40" s="111"/>
    </row>
    <row r="41" spans="2:9" ht="12.75" customHeight="1" x14ac:dyDescent="0.2">
      <c r="B41" s="111"/>
      <c r="C41" s="221"/>
      <c r="D41" s="221"/>
      <c r="E41" s="221"/>
      <c r="F41" s="221"/>
      <c r="G41" s="111"/>
      <c r="H41" s="111"/>
      <c r="I41" s="111"/>
    </row>
    <row r="44" spans="2:9" x14ac:dyDescent="0.2">
      <c r="C44" s="199"/>
      <c r="D44" s="200"/>
      <c r="E44" s="200"/>
      <c r="F44" s="200"/>
    </row>
    <row r="45" spans="2:9" x14ac:dyDescent="0.2">
      <c r="D45" s="201"/>
      <c r="E45" s="202"/>
    </row>
    <row r="46" spans="2:9" x14ac:dyDescent="0.2">
      <c r="B46" s="109"/>
    </row>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sheetData>
  <mergeCells count="30">
    <mergeCell ref="E27:F27"/>
    <mergeCell ref="E28:F28"/>
    <mergeCell ref="B17:I18"/>
    <mergeCell ref="B1:I1"/>
    <mergeCell ref="C5:F5"/>
    <mergeCell ref="D6:E6"/>
    <mergeCell ref="D8:E8"/>
    <mergeCell ref="C9:F9"/>
    <mergeCell ref="D10:E10"/>
    <mergeCell ref="C11:F11"/>
    <mergeCell ref="B13:C13"/>
    <mergeCell ref="D13:H13"/>
    <mergeCell ref="C14:H14"/>
    <mergeCell ref="C15:H15"/>
    <mergeCell ref="E29:F29"/>
    <mergeCell ref="E30:F30"/>
    <mergeCell ref="C44:F44"/>
    <mergeCell ref="D45:E45"/>
    <mergeCell ref="B21:I21"/>
    <mergeCell ref="E31:G31"/>
    <mergeCell ref="H31:I31"/>
    <mergeCell ref="B34:E34"/>
    <mergeCell ref="F34:I34"/>
    <mergeCell ref="B35:I37"/>
    <mergeCell ref="C41:F41"/>
    <mergeCell ref="E22:F22"/>
    <mergeCell ref="E23:F23"/>
    <mergeCell ref="E24:F24"/>
    <mergeCell ref="E25:F25"/>
    <mergeCell ref="E26:F26"/>
  </mergeCells>
  <conditionalFormatting sqref="C25">
    <cfRule type="duplicateValues" dxfId="34" priority="1"/>
  </conditionalFormatting>
  <conditionalFormatting sqref="C26:C27">
    <cfRule type="expression" dxfId="33" priority="2">
      <formula>$AU26="ENTRA"</formula>
    </cfRule>
    <cfRule type="expression" dxfId="32" priority="3">
      <formula>$J26="Por Fuera"</formula>
    </cfRule>
    <cfRule type="expression" dxfId="31" priority="4" stopIfTrue="1">
      <formula>$AU26="NO ENTRA"</formula>
    </cfRule>
  </conditionalFormatting>
  <pageMargins left="0.70866141732283472" right="0.70866141732283472" top="0.74803149606299213" bottom="0.74803149606299213" header="0.31496062992125984" footer="0.31496062992125984"/>
  <pageSetup paperSize="9" scale="87"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B476B9B929C64BB328EC7F34742FF1" ma:contentTypeVersion="13" ma:contentTypeDescription="Crear nuevo documento." ma:contentTypeScope="" ma:versionID="5393d2887d10f546aba606e74180eeb5">
  <xsd:schema xmlns:xsd="http://www.w3.org/2001/XMLSchema" xmlns:xs="http://www.w3.org/2001/XMLSchema" xmlns:p="http://schemas.microsoft.com/office/2006/metadata/properties" xmlns:ns2="e3e36fba-f8d7-40c9-80ae-39813dd3b427" xmlns:ns3="b2165bcb-8db3-4afe-b082-f32f3b6ffc0b" targetNamespace="http://schemas.microsoft.com/office/2006/metadata/properties" ma:root="true" ma:fieldsID="95f1c9303141e5487dca68d4c9906157" ns2:_="" ns3:_="">
    <xsd:import namespace="e3e36fba-f8d7-40c9-80ae-39813dd3b427"/>
    <xsd:import namespace="b2165bcb-8db3-4afe-b082-f32f3b6ffc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36fba-f8d7-40c9-80ae-39813dd3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81d09a7-8821-4d60-8823-3ff50a85addd"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65bcb-8db3-4afe-b082-f32f3b6ffc0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b4e8f3-db3b-4150-9e49-10ce4be12c55}" ma:internalName="TaxCatchAll" ma:showField="CatchAllData" ma:web="b2165bcb-8db3-4afe-b082-f32f3b6ffc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165bcb-8db3-4afe-b082-f32f3b6ffc0b" xsi:nil="true"/>
    <lcf76f155ced4ddcb4097134ff3c332f xmlns="e3e36fba-f8d7-40c9-80ae-39813dd3b4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D2A00B8-7C04-4E30-BF13-23D6E1DB8B7C}"/>
</file>

<file path=customXml/itemProps2.xml><?xml version="1.0" encoding="utf-8"?>
<ds:datastoreItem xmlns:ds="http://schemas.openxmlformats.org/officeDocument/2006/customXml" ds:itemID="{B7AD09BB-5CF3-4D66-B6DD-DB1BD2304228}"/>
</file>

<file path=customXml/itemProps3.xml><?xml version="1.0" encoding="utf-8"?>
<ds:datastoreItem xmlns:ds="http://schemas.openxmlformats.org/officeDocument/2006/customXml" ds:itemID="{13C08506-CB51-4BBC-B935-9E72D11535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12</vt:i4>
      </vt:variant>
    </vt:vector>
  </HeadingPairs>
  <TitlesOfParts>
    <vt:vector size="39" baseType="lpstr">
      <vt:lpstr>Hoja1</vt:lpstr>
      <vt:lpstr>LILIANA P</vt:lpstr>
      <vt:lpstr>SEBASTIAN</vt:lpstr>
      <vt:lpstr>VICTOR P</vt:lpstr>
      <vt:lpstr>GERSON</vt:lpstr>
      <vt:lpstr>HAROLD</vt:lpstr>
      <vt:lpstr>HENRY</vt:lpstr>
      <vt:lpstr>LOREN ARROYO</vt:lpstr>
      <vt:lpstr>mayo 2024</vt:lpstr>
      <vt:lpstr>KAREN </vt:lpstr>
      <vt:lpstr>JHON ALEX</vt:lpstr>
      <vt:lpstr>MANZANO</vt:lpstr>
      <vt:lpstr>jorge</vt:lpstr>
      <vt:lpstr>liliana</vt:lpstr>
      <vt:lpstr>victor</vt:lpstr>
      <vt:lpstr>stefania</vt:lpstr>
      <vt:lpstr>juan r</vt:lpstr>
      <vt:lpstr>giovanni</vt:lpstr>
      <vt:lpstr>lorena</vt:lpstr>
      <vt:lpstr>LILIANA PASOS</vt:lpstr>
      <vt:lpstr>jerson</vt:lpstr>
      <vt:lpstr>ANGELA</vt:lpstr>
      <vt:lpstr>JEFERSON</vt:lpstr>
      <vt:lpstr>JUAN</vt:lpstr>
      <vt:lpstr>CAROLINA</vt:lpstr>
      <vt:lpstr>JOSE</vt:lpstr>
      <vt:lpstr>en blanco</vt:lpstr>
      <vt:lpstr>GERSON!Área_de_impresión</vt:lpstr>
      <vt:lpstr>HAROLD!Área_de_impresión</vt:lpstr>
      <vt:lpstr>HENRY!Área_de_impresión</vt:lpstr>
      <vt:lpstr>'JHON ALEX'!Área_de_impresión</vt:lpstr>
      <vt:lpstr>'juan r'!Área_de_impresión</vt:lpstr>
      <vt:lpstr>'LILIANA P'!Área_de_impresión</vt:lpstr>
      <vt:lpstr>'LILIANA PASOS'!Área_de_impresión</vt:lpstr>
      <vt:lpstr>'LOREN ARROYO'!Área_de_impresión</vt:lpstr>
      <vt:lpstr>lorena!Área_de_impresión</vt:lpstr>
      <vt:lpstr>stefania!Área_de_impresión</vt:lpstr>
      <vt:lpstr>victor!Área_de_impresión</vt:lpstr>
      <vt:lpstr>'VICTOR 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captacionescali2</dc:creator>
  <cp:lastModifiedBy>Johanna Patricia Quiñones Grajales</cp:lastModifiedBy>
  <cp:lastPrinted>2023-01-02T13:47:00Z</cp:lastPrinted>
  <dcterms:created xsi:type="dcterms:W3CDTF">2016-12-12T19:06:44Z</dcterms:created>
  <dcterms:modified xsi:type="dcterms:W3CDTF">2024-12-19T16:53:42Z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0x010100E2B476B9B929C64BB328EC7F34742FF1</vt:lpwstr>
  </property>
</Properties>
</file>